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knt02\Desktop\機械式駐車場・エレベーター修繕に関するアンケート\"/>
    </mc:Choice>
  </mc:AlternateContent>
  <xr:revisionPtr revIDLastSave="0" documentId="13_ncr:1_{567A71F1-29AE-4B1B-A048-4B5709928CE1}" xr6:coauthVersionLast="47" xr6:coauthVersionMax="47" xr10:uidLastSave="{00000000-0000-0000-0000-000000000000}"/>
  <bookViews>
    <workbookView xWindow="-108" yWindow="-108" windowWidth="23256" windowHeight="12456" tabRatio="927" xr2:uid="{00000000-000D-0000-FFFF-FFFF00000000}"/>
  </bookViews>
  <sheets>
    <sheet name="アンケート①-1" sheetId="35" r:id="rId1"/>
    <sheet name="DA(機械式駐車場)" sheetId="36" r:id="rId2"/>
    <sheet name="DA(エレベーター)" sheetId="37" r:id="rId3"/>
    <sheet name="Nextアンケート①" sheetId="29" r:id="rId4"/>
    <sheet name="Nextアンケート②" sheetId="33" r:id="rId5"/>
    <sheet name="Nextアンケート③" sheetId="34" r:id="rId6"/>
    <sheet name="案" sheetId="22" r:id="rId7"/>
    <sheet name="修繕" sheetId="27" r:id="rId8"/>
    <sheet name="修繕費(共有持分割合)変更案" sheetId="26" r:id="rId9"/>
    <sheet name="管理費変更案" sheetId="24" r:id="rId10"/>
    <sheet name="管理費(共有持分割合)変更案" sheetId="25" r:id="rId11"/>
    <sheet name="電気料金" sheetId="23" r:id="rId12"/>
    <sheet name="カメラ1" sheetId="30" r:id="rId13"/>
    <sheet name="カメラ2" sheetId="31" r:id="rId14"/>
    <sheet name="駐車場収支" sheetId="32" r:id="rId15"/>
    <sheet name="駐車場収支(2022-01-02時点)" sheetId="15" r:id="rId16"/>
    <sheet name="駐車場収支(2022-03-01時点)" sheetId="17" r:id="rId17"/>
    <sheet name="①修繕費支払方法" sheetId="8" r:id="rId18"/>
    <sheet name="②専有部配管工事" sheetId="12" r:id="rId19"/>
    <sheet name="③駐車場会計" sheetId="13" r:id="rId20"/>
    <sheet name="21年7月末" sheetId="14" r:id="rId21"/>
  </sheets>
  <definedNames>
    <definedName name="_xlnm.Print_Area" localSheetId="20">'21年7月末'!$A$1:$Q$50</definedName>
    <definedName name="_xlnm.Print_Area" localSheetId="3">Nextアンケート①!$A$1:$V$96</definedName>
    <definedName name="_xlnm.Print_Area" localSheetId="4">Nextアンケート②!$B$1:$BK$76</definedName>
    <definedName name="_xlnm.Print_Area" localSheetId="5">Nextアンケート③!$C$3:$AL$42</definedName>
    <definedName name="_xlnm.Print_Area" localSheetId="0">'アンケート①-1'!$B$2:$AJ$140</definedName>
    <definedName name="_xlnm.Print_Area" localSheetId="6">案!$B$2:$N$12</definedName>
    <definedName name="_xlnm.Print_Area" localSheetId="9">管理費変更案!$B$2:$J$37</definedName>
    <definedName name="_xlnm.Print_Area" localSheetId="7">修繕!$A$1:$AD$25</definedName>
    <definedName name="_xlnm.Print_Area" localSheetId="15">'駐車場収支(2022-01-02時点)'!$A$1:$Z$29</definedName>
    <definedName name="_xlnm.Print_Area" localSheetId="16">'駐車場収支(2022-03-01時点)'!$A$1:$Z$29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5" i="27" l="1"/>
  <c r="H11" i="27"/>
  <c r="G13" i="27"/>
  <c r="G12" i="27"/>
  <c r="H8" i="27"/>
  <c r="O12" i="32"/>
  <c r="P7" i="32"/>
  <c r="Q7" i="32" s="1"/>
  <c r="R7" i="32" s="1"/>
  <c r="S7" i="32" s="1"/>
  <c r="T7" i="32" s="1"/>
  <c r="U7" i="32" s="1"/>
  <c r="V7" i="32" s="1"/>
  <c r="W7" i="32" s="1"/>
  <c r="X7" i="32" s="1"/>
  <c r="Y7" i="32" s="1"/>
  <c r="Z7" i="32" s="1"/>
  <c r="AA7" i="32" s="1"/>
  <c r="AB7" i="32" s="1"/>
  <c r="AC7" i="32" s="1"/>
  <c r="AD7" i="32" s="1"/>
  <c r="AE7" i="32" s="1"/>
  <c r="AF7" i="32" s="1"/>
  <c r="AG7" i="32" s="1"/>
  <c r="AH7" i="32" s="1"/>
  <c r="AI7" i="32" s="1"/>
  <c r="AJ7" i="32" s="1"/>
  <c r="AK7" i="32" s="1"/>
  <c r="AL7" i="32" s="1"/>
  <c r="AM7" i="32" s="1"/>
  <c r="AN7" i="32" s="1"/>
  <c r="AO7" i="32" s="1"/>
  <c r="AP7" i="32" s="1"/>
  <c r="AQ7" i="32" s="1"/>
  <c r="O7" i="32"/>
  <c r="O6" i="32"/>
  <c r="P6" i="32" s="1"/>
  <c r="Q6" i="32" s="1"/>
  <c r="R6" i="32" s="1"/>
  <c r="S6" i="32" s="1"/>
  <c r="T6" i="32" s="1"/>
  <c r="U6" i="32" s="1"/>
  <c r="V6" i="32" s="1"/>
  <c r="W6" i="32" s="1"/>
  <c r="X6" i="32" s="1"/>
  <c r="Y6" i="32" s="1"/>
  <c r="Z6" i="32" s="1"/>
  <c r="AA6" i="32" s="1"/>
  <c r="AB6" i="32" s="1"/>
  <c r="AC6" i="32" s="1"/>
  <c r="AD6" i="32" s="1"/>
  <c r="AE6" i="32" s="1"/>
  <c r="AF6" i="32" s="1"/>
  <c r="AG6" i="32" s="1"/>
  <c r="AH6" i="32" s="1"/>
  <c r="AI6" i="32" s="1"/>
  <c r="N12" i="32"/>
  <c r="N13" i="32"/>
  <c r="O13" i="32" s="1"/>
  <c r="P13" i="32" s="1"/>
  <c r="Q13" i="32" s="1"/>
  <c r="R13" i="32" s="1"/>
  <c r="S13" i="32" s="1"/>
  <c r="T13" i="32" s="1"/>
  <c r="U13" i="32" s="1"/>
  <c r="V13" i="32" s="1"/>
  <c r="W13" i="32" s="1"/>
  <c r="X13" i="32" s="1"/>
  <c r="Y13" i="32" s="1"/>
  <c r="Z13" i="32" s="1"/>
  <c r="AA13" i="32" s="1"/>
  <c r="AB13" i="32" s="1"/>
  <c r="AC13" i="32" s="1"/>
  <c r="AD13" i="32" s="1"/>
  <c r="AE13" i="32" s="1"/>
  <c r="AF13" i="32" s="1"/>
  <c r="AG13" i="32" s="1"/>
  <c r="AH13" i="32" s="1"/>
  <c r="AI13" i="32" s="1"/>
  <c r="AJ13" i="32" s="1"/>
  <c r="AK13" i="32" s="1"/>
  <c r="AL13" i="32" s="1"/>
  <c r="AM13" i="32" s="1"/>
  <c r="AN13" i="32" s="1"/>
  <c r="AO13" i="32" s="1"/>
  <c r="AP13" i="32" s="1"/>
  <c r="AQ13" i="32" s="1"/>
  <c r="K8" i="32"/>
  <c r="J8" i="32"/>
  <c r="P12" i="32" l="1"/>
  <c r="Q12" i="32" s="1"/>
  <c r="R12" i="32" s="1"/>
  <c r="S12" i="32" s="1"/>
  <c r="T12" i="32" s="1"/>
  <c r="U12" i="32" s="1"/>
  <c r="V12" i="32" s="1"/>
  <c r="W12" i="32" s="1"/>
  <c r="X12" i="32" s="1"/>
  <c r="Y12" i="32" s="1"/>
  <c r="Z12" i="32" s="1"/>
  <c r="AA12" i="32" s="1"/>
  <c r="AB12" i="32" s="1"/>
  <c r="AC12" i="32" s="1"/>
  <c r="AD12" i="32" s="1"/>
  <c r="AE12" i="32" s="1"/>
  <c r="AF12" i="32" s="1"/>
  <c r="AG12" i="32" s="1"/>
  <c r="AH12" i="32" s="1"/>
  <c r="AI12" i="32" s="1"/>
  <c r="AJ12" i="32" s="1"/>
  <c r="AK12" i="32" s="1"/>
  <c r="AL12" i="32" s="1"/>
  <c r="AM12" i="32" s="1"/>
  <c r="AN12" i="32" s="1"/>
  <c r="AO12" i="32" s="1"/>
  <c r="AP12" i="32" s="1"/>
  <c r="AQ12" i="32" s="1"/>
  <c r="E14" i="32"/>
  <c r="E11" i="32"/>
  <c r="E15" i="32" s="1"/>
  <c r="AJ6" i="32"/>
  <c r="AK6" i="32" s="1"/>
  <c r="AL6" i="32" s="1"/>
  <c r="AM6" i="32" s="1"/>
  <c r="AN6" i="32" s="1"/>
  <c r="AO6" i="32" s="1"/>
  <c r="AP6" i="32" s="1"/>
  <c r="AQ6" i="32" s="1"/>
  <c r="E5" i="32"/>
  <c r="F5" i="32" s="1"/>
  <c r="G5" i="32" s="1"/>
  <c r="H5" i="32" s="1"/>
  <c r="I5" i="32" s="1"/>
  <c r="J5" i="32" s="1"/>
  <c r="K5" i="32" s="1"/>
  <c r="L5" i="32" s="1"/>
  <c r="M5" i="32" s="1"/>
  <c r="N5" i="32" s="1"/>
  <c r="O5" i="32" s="1"/>
  <c r="P5" i="32" s="1"/>
  <c r="Q5" i="32" s="1"/>
  <c r="R5" i="32" s="1"/>
  <c r="S5" i="32" s="1"/>
  <c r="T5" i="32" s="1"/>
  <c r="U5" i="32" s="1"/>
  <c r="V5" i="32" s="1"/>
  <c r="W5" i="32" s="1"/>
  <c r="X5" i="32" s="1"/>
  <c r="Y5" i="32" s="1"/>
  <c r="Z5" i="32" s="1"/>
  <c r="AA5" i="32" s="1"/>
  <c r="AB5" i="32" s="1"/>
  <c r="AC5" i="32" s="1"/>
  <c r="AD5" i="32" s="1"/>
  <c r="AE5" i="32" s="1"/>
  <c r="AF5" i="32" s="1"/>
  <c r="AG5" i="32" s="1"/>
  <c r="AH5" i="32" s="1"/>
  <c r="AI5" i="32" s="1"/>
  <c r="AJ5" i="32" s="1"/>
  <c r="AK5" i="32" s="1"/>
  <c r="AL5" i="32" s="1"/>
  <c r="AM5" i="32" s="1"/>
  <c r="AN5" i="32" s="1"/>
  <c r="AO5" i="32" s="1"/>
  <c r="AP5" i="32" s="1"/>
  <c r="AQ5" i="32" s="1"/>
  <c r="F4" i="32"/>
  <c r="G4" i="32" s="1"/>
  <c r="H4" i="32" s="1"/>
  <c r="I4" i="32" s="1"/>
  <c r="J4" i="32" s="1"/>
  <c r="K4" i="32" s="1"/>
  <c r="L4" i="32" s="1"/>
  <c r="M4" i="32" s="1"/>
  <c r="N4" i="32" s="1"/>
  <c r="O4" i="32" s="1"/>
  <c r="P4" i="32" s="1"/>
  <c r="Q4" i="32" s="1"/>
  <c r="R4" i="32" s="1"/>
  <c r="S4" i="32" s="1"/>
  <c r="T4" i="32" s="1"/>
  <c r="U4" i="32" s="1"/>
  <c r="V4" i="32" s="1"/>
  <c r="W4" i="32" s="1"/>
  <c r="X4" i="32" s="1"/>
  <c r="Y4" i="32" s="1"/>
  <c r="Z4" i="32" s="1"/>
  <c r="AA4" i="32" s="1"/>
  <c r="AB4" i="32" s="1"/>
  <c r="AC4" i="32" s="1"/>
  <c r="AD4" i="32" s="1"/>
  <c r="AE4" i="32" s="1"/>
  <c r="AF4" i="32" s="1"/>
  <c r="AG4" i="32" s="1"/>
  <c r="AH4" i="32" s="1"/>
  <c r="AI4" i="32" s="1"/>
  <c r="AJ4" i="32" s="1"/>
  <c r="AK4" i="32" s="1"/>
  <c r="AL4" i="32" s="1"/>
  <c r="AM4" i="32" s="1"/>
  <c r="AN4" i="32" s="1"/>
  <c r="AO4" i="32" s="1"/>
  <c r="AP4" i="32" s="1"/>
  <c r="AQ4" i="32" s="1"/>
  <c r="F11" i="27"/>
  <c r="F12" i="27"/>
  <c r="H18" i="27"/>
  <c r="G18" i="27"/>
  <c r="I18" i="27"/>
  <c r="E18" i="27"/>
  <c r="E12" i="27"/>
  <c r="E20" i="27" s="1"/>
  <c r="E17" i="27"/>
  <c r="E15" i="27"/>
  <c r="E13" i="27"/>
  <c r="E14" i="27" s="1"/>
  <c r="I21" i="27"/>
  <c r="H21" i="27"/>
  <c r="G21" i="27"/>
  <c r="F21" i="27"/>
  <c r="E21" i="27"/>
  <c r="I20" i="27"/>
  <c r="H20" i="27"/>
  <c r="G20" i="27"/>
  <c r="I19" i="27"/>
  <c r="H19" i="27"/>
  <c r="G19" i="27"/>
  <c r="F15" i="27"/>
  <c r="F23" i="31"/>
  <c r="F22" i="31"/>
  <c r="F21" i="31"/>
  <c r="F20" i="31"/>
  <c r="F19" i="31"/>
  <c r="F18" i="31"/>
  <c r="F12" i="31"/>
  <c r="F11" i="31"/>
  <c r="F10" i="31"/>
  <c r="F9" i="31"/>
  <c r="F8" i="31"/>
  <c r="F7" i="31"/>
  <c r="F9" i="27"/>
  <c r="F10" i="27" s="1"/>
  <c r="F17" i="27"/>
  <c r="F6" i="30"/>
  <c r="G6" i="30" s="1"/>
  <c r="H6" i="30" s="1"/>
  <c r="I6" i="30" s="1"/>
  <c r="J6" i="30" s="1"/>
  <c r="K6" i="30" s="1"/>
  <c r="L6" i="30" s="1"/>
  <c r="M6" i="30" s="1"/>
  <c r="N6" i="30" s="1"/>
  <c r="O6" i="30" s="1"/>
  <c r="P6" i="30" s="1"/>
  <c r="Q6" i="30" s="1"/>
  <c r="R6" i="30" s="1"/>
  <c r="S6" i="30" s="1"/>
  <c r="T6" i="30" s="1"/>
  <c r="U6" i="30" s="1"/>
  <c r="V6" i="30" s="1"/>
  <c r="W6" i="30" s="1"/>
  <c r="X6" i="30" s="1"/>
  <c r="Y6" i="30" s="1"/>
  <c r="Z6" i="30" s="1"/>
  <c r="AA6" i="30" s="1"/>
  <c r="AB6" i="30" s="1"/>
  <c r="AC6" i="30" s="1"/>
  <c r="AD6" i="30" s="1"/>
  <c r="AE6" i="30" s="1"/>
  <c r="AF6" i="30" s="1"/>
  <c r="AG6" i="30" s="1"/>
  <c r="AH6" i="30" s="1"/>
  <c r="I5" i="30"/>
  <c r="J5" i="30" s="1"/>
  <c r="K5" i="30" s="1"/>
  <c r="L5" i="30" s="1"/>
  <c r="M5" i="30" s="1"/>
  <c r="N5" i="30" s="1"/>
  <c r="O5" i="30" s="1"/>
  <c r="P5" i="30" s="1"/>
  <c r="Q5" i="30" s="1"/>
  <c r="R5" i="30" s="1"/>
  <c r="S5" i="30" s="1"/>
  <c r="T5" i="30" s="1"/>
  <c r="U5" i="30" s="1"/>
  <c r="V5" i="30" s="1"/>
  <c r="W5" i="30" s="1"/>
  <c r="X5" i="30" s="1"/>
  <c r="Y5" i="30" s="1"/>
  <c r="Z5" i="30" s="1"/>
  <c r="AA5" i="30" s="1"/>
  <c r="AB5" i="30" s="1"/>
  <c r="AC5" i="30" s="1"/>
  <c r="AD5" i="30" s="1"/>
  <c r="AE5" i="30" s="1"/>
  <c r="AF5" i="30" s="1"/>
  <c r="AG5" i="30" s="1"/>
  <c r="AH5" i="30" s="1"/>
  <c r="I4" i="30"/>
  <c r="J4" i="30" s="1"/>
  <c r="K4" i="30" s="1"/>
  <c r="L4" i="30" s="1"/>
  <c r="M4" i="30" s="1"/>
  <c r="N4" i="30" s="1"/>
  <c r="O4" i="30" s="1"/>
  <c r="P4" i="30" s="1"/>
  <c r="Q4" i="30" s="1"/>
  <c r="R4" i="30" s="1"/>
  <c r="S4" i="30" s="1"/>
  <c r="T4" i="30" s="1"/>
  <c r="U4" i="30" s="1"/>
  <c r="V4" i="30" s="1"/>
  <c r="W4" i="30" s="1"/>
  <c r="X4" i="30" s="1"/>
  <c r="Y4" i="30" s="1"/>
  <c r="Z4" i="30" s="1"/>
  <c r="AA4" i="30" s="1"/>
  <c r="AB4" i="30" s="1"/>
  <c r="AC4" i="30" s="1"/>
  <c r="AD4" i="30" s="1"/>
  <c r="AE4" i="30" s="1"/>
  <c r="AF4" i="30" s="1"/>
  <c r="AG4" i="30" s="1"/>
  <c r="AH4" i="30" s="1"/>
  <c r="F41" i="30"/>
  <c r="G41" i="30" s="1"/>
  <c r="H41" i="30" s="1"/>
  <c r="I41" i="30" s="1"/>
  <c r="J41" i="30" s="1"/>
  <c r="K41" i="30" s="1"/>
  <c r="L41" i="30" s="1"/>
  <c r="M41" i="30" s="1"/>
  <c r="N41" i="30" s="1"/>
  <c r="O41" i="30" s="1"/>
  <c r="P41" i="30" s="1"/>
  <c r="Q41" i="30" s="1"/>
  <c r="R41" i="30" s="1"/>
  <c r="S41" i="30" s="1"/>
  <c r="T41" i="30" s="1"/>
  <c r="U41" i="30" s="1"/>
  <c r="V41" i="30" s="1"/>
  <c r="W41" i="30" s="1"/>
  <c r="X41" i="30" s="1"/>
  <c r="Y41" i="30" s="1"/>
  <c r="Z41" i="30" s="1"/>
  <c r="AA41" i="30" s="1"/>
  <c r="AB41" i="30" s="1"/>
  <c r="AC41" i="30" s="1"/>
  <c r="AD41" i="30" s="1"/>
  <c r="AE41" i="30" s="1"/>
  <c r="AF41" i="30" s="1"/>
  <c r="AG41" i="30" s="1"/>
  <c r="AH41" i="30" s="1"/>
  <c r="E40" i="30"/>
  <c r="F40" i="30" s="1"/>
  <c r="G40" i="30" s="1"/>
  <c r="H40" i="30" s="1"/>
  <c r="I40" i="30" s="1"/>
  <c r="J40" i="30" s="1"/>
  <c r="K40" i="30" s="1"/>
  <c r="L40" i="30" s="1"/>
  <c r="M40" i="30" s="1"/>
  <c r="N40" i="30" s="1"/>
  <c r="O40" i="30" s="1"/>
  <c r="P40" i="30" s="1"/>
  <c r="Q40" i="30" s="1"/>
  <c r="R40" i="30" s="1"/>
  <c r="S40" i="30" s="1"/>
  <c r="T40" i="30" s="1"/>
  <c r="U40" i="30" s="1"/>
  <c r="V40" i="30" s="1"/>
  <c r="W40" i="30" s="1"/>
  <c r="X40" i="30" s="1"/>
  <c r="Y40" i="30" s="1"/>
  <c r="Z40" i="30" s="1"/>
  <c r="AA40" i="30" s="1"/>
  <c r="AB40" i="30" s="1"/>
  <c r="AC40" i="30" s="1"/>
  <c r="AD40" i="30" s="1"/>
  <c r="AE40" i="30" s="1"/>
  <c r="AF40" i="30" s="1"/>
  <c r="AG40" i="30" s="1"/>
  <c r="AH40" i="30" s="1"/>
  <c r="G8" i="27"/>
  <c r="H9" i="27" s="1"/>
  <c r="H12" i="27" s="1"/>
  <c r="H13" i="27" s="1"/>
  <c r="H14" i="27" s="1"/>
  <c r="I9" i="27"/>
  <c r="I10" i="27" s="1"/>
  <c r="E9" i="27"/>
  <c r="G9" i="27" s="1"/>
  <c r="L52" i="26"/>
  <c r="P57" i="26"/>
  <c r="Q57" i="26" s="1"/>
  <c r="L57" i="26"/>
  <c r="H57" i="26"/>
  <c r="N57" i="26" s="1"/>
  <c r="P56" i="26"/>
  <c r="Q56" i="26" s="1"/>
  <c r="L56" i="26"/>
  <c r="H56" i="26"/>
  <c r="N56" i="26" s="1"/>
  <c r="P55" i="26"/>
  <c r="Q55" i="26" s="1"/>
  <c r="L55" i="26"/>
  <c r="H55" i="26"/>
  <c r="N55" i="26" s="1"/>
  <c r="P54" i="26"/>
  <c r="Q54" i="26" s="1"/>
  <c r="L54" i="26"/>
  <c r="H54" i="26"/>
  <c r="N54" i="26" s="1"/>
  <c r="P53" i="26"/>
  <c r="Q53" i="26" s="1"/>
  <c r="L53" i="26"/>
  <c r="H53" i="26"/>
  <c r="N53" i="26" s="1"/>
  <c r="P52" i="26"/>
  <c r="Q52" i="26" s="1"/>
  <c r="H52" i="26"/>
  <c r="N52" i="26" s="1"/>
  <c r="G16" i="27"/>
  <c r="G17" i="27" s="1"/>
  <c r="L10" i="22"/>
  <c r="P45" i="26"/>
  <c r="Q45" i="26" s="1"/>
  <c r="L45" i="26"/>
  <c r="H45" i="26"/>
  <c r="N45" i="26" s="1"/>
  <c r="P44" i="26"/>
  <c r="Q44" i="26" s="1"/>
  <c r="L44" i="26"/>
  <c r="H44" i="26"/>
  <c r="N44" i="26" s="1"/>
  <c r="P43" i="26"/>
  <c r="Q43" i="26" s="1"/>
  <c r="L43" i="26"/>
  <c r="H43" i="26"/>
  <c r="N43" i="26" s="1"/>
  <c r="P42" i="26"/>
  <c r="Q42" i="26" s="1"/>
  <c r="L42" i="26"/>
  <c r="H42" i="26"/>
  <c r="N42" i="26" s="1"/>
  <c r="P41" i="26"/>
  <c r="Q41" i="26" s="1"/>
  <c r="N41" i="26"/>
  <c r="L41" i="26"/>
  <c r="H41" i="26"/>
  <c r="P40" i="26"/>
  <c r="Q40" i="26" s="1"/>
  <c r="L40" i="26"/>
  <c r="H40" i="26"/>
  <c r="N40" i="26" s="1"/>
  <c r="P34" i="26"/>
  <c r="Q34" i="26" s="1"/>
  <c r="L34" i="26"/>
  <c r="H34" i="26"/>
  <c r="N34" i="26" s="1"/>
  <c r="P33" i="26"/>
  <c r="Q33" i="26" s="1"/>
  <c r="L33" i="26"/>
  <c r="H33" i="26"/>
  <c r="N33" i="26" s="1"/>
  <c r="P32" i="26"/>
  <c r="Q32" i="26" s="1"/>
  <c r="L32" i="26"/>
  <c r="H32" i="26"/>
  <c r="N32" i="26" s="1"/>
  <c r="P31" i="26"/>
  <c r="Q31" i="26" s="1"/>
  <c r="L31" i="26"/>
  <c r="H31" i="26"/>
  <c r="N31" i="26" s="1"/>
  <c r="P30" i="26"/>
  <c r="Q30" i="26" s="1"/>
  <c r="L30" i="26"/>
  <c r="H30" i="26"/>
  <c r="N30" i="26" s="1"/>
  <c r="Q29" i="26"/>
  <c r="P29" i="26"/>
  <c r="L29" i="26"/>
  <c r="H29" i="26"/>
  <c r="N29" i="26" s="1"/>
  <c r="P23" i="26"/>
  <c r="Q23" i="26" s="1"/>
  <c r="L23" i="26"/>
  <c r="H23" i="26"/>
  <c r="N23" i="26" s="1"/>
  <c r="P22" i="26"/>
  <c r="Q22" i="26" s="1"/>
  <c r="L22" i="26"/>
  <c r="H22" i="26"/>
  <c r="N22" i="26" s="1"/>
  <c r="P21" i="26"/>
  <c r="Q21" i="26" s="1"/>
  <c r="N21" i="26"/>
  <c r="L21" i="26"/>
  <c r="H21" i="26"/>
  <c r="P20" i="26"/>
  <c r="Q20" i="26" s="1"/>
  <c r="L20" i="26"/>
  <c r="H20" i="26"/>
  <c r="N20" i="26" s="1"/>
  <c r="P19" i="26"/>
  <c r="Q19" i="26" s="1"/>
  <c r="L19" i="26"/>
  <c r="H19" i="26"/>
  <c r="N19" i="26" s="1"/>
  <c r="P18" i="26"/>
  <c r="Q18" i="26" s="1"/>
  <c r="L18" i="26"/>
  <c r="H18" i="26"/>
  <c r="N18" i="26" s="1"/>
  <c r="E13" i="26"/>
  <c r="D13" i="26"/>
  <c r="P12" i="26"/>
  <c r="Q12" i="26" s="1"/>
  <c r="N12" i="26"/>
  <c r="L12" i="26"/>
  <c r="I12" i="26"/>
  <c r="I23" i="26" s="1"/>
  <c r="P11" i="26"/>
  <c r="Q11" i="26" s="1"/>
  <c r="N11" i="26"/>
  <c r="L11" i="26"/>
  <c r="I11" i="26"/>
  <c r="I22" i="26" s="1"/>
  <c r="P10" i="26"/>
  <c r="Q10" i="26" s="1"/>
  <c r="N10" i="26"/>
  <c r="L10" i="26"/>
  <c r="I10" i="26"/>
  <c r="I32" i="26" s="1"/>
  <c r="P9" i="26"/>
  <c r="Q9" i="26" s="1"/>
  <c r="N9" i="26"/>
  <c r="L9" i="26"/>
  <c r="I9" i="26"/>
  <c r="I42" i="26" s="1"/>
  <c r="P8" i="26"/>
  <c r="N8" i="26"/>
  <c r="L8" i="26"/>
  <c r="I8" i="26"/>
  <c r="I30" i="26" s="1"/>
  <c r="P7" i="26"/>
  <c r="Q7" i="26" s="1"/>
  <c r="N7" i="26"/>
  <c r="L7" i="26"/>
  <c r="I7" i="26"/>
  <c r="I18" i="26" s="1"/>
  <c r="G10" i="24"/>
  <c r="G33" i="24"/>
  <c r="O18" i="25"/>
  <c r="Q18" i="25"/>
  <c r="M18" i="25"/>
  <c r="K23" i="25"/>
  <c r="K22" i="25"/>
  <c r="K21" i="25"/>
  <c r="K20" i="25"/>
  <c r="K19" i="25"/>
  <c r="K18" i="25"/>
  <c r="M23" i="25"/>
  <c r="M22" i="25"/>
  <c r="M21" i="25"/>
  <c r="M20" i="25"/>
  <c r="M19" i="25"/>
  <c r="M7" i="25"/>
  <c r="I25" i="24"/>
  <c r="I29" i="24"/>
  <c r="I28" i="24"/>
  <c r="I24" i="24"/>
  <c r="I23" i="24"/>
  <c r="I22" i="24"/>
  <c r="I19" i="24"/>
  <c r="G25" i="24"/>
  <c r="H25" i="24" s="1"/>
  <c r="M12" i="25"/>
  <c r="M11" i="25"/>
  <c r="M10" i="25"/>
  <c r="M9" i="25"/>
  <c r="M8" i="25"/>
  <c r="K12" i="25"/>
  <c r="K11" i="25"/>
  <c r="L11" i="25" s="1"/>
  <c r="K10" i="25"/>
  <c r="L10" i="25" s="1"/>
  <c r="K9" i="25"/>
  <c r="L9" i="25" s="1"/>
  <c r="K8" i="25"/>
  <c r="K7" i="25"/>
  <c r="S23" i="25"/>
  <c r="T23" i="25" s="1"/>
  <c r="O23" i="25"/>
  <c r="H23" i="25"/>
  <c r="Q23" i="25" s="1"/>
  <c r="S22" i="25"/>
  <c r="T22" i="25" s="1"/>
  <c r="O22" i="25"/>
  <c r="H22" i="25"/>
  <c r="L22" i="25" s="1"/>
  <c r="S21" i="25"/>
  <c r="T21" i="25" s="1"/>
  <c r="O21" i="25"/>
  <c r="H21" i="25"/>
  <c r="Q21" i="25" s="1"/>
  <c r="S20" i="25"/>
  <c r="T20" i="25" s="1"/>
  <c r="O20" i="25"/>
  <c r="L20" i="25"/>
  <c r="H20" i="25"/>
  <c r="Q20" i="25" s="1"/>
  <c r="S19" i="25"/>
  <c r="T19" i="25" s="1"/>
  <c r="Q19" i="25"/>
  <c r="O19" i="25"/>
  <c r="H19" i="25"/>
  <c r="L19" i="25" s="1"/>
  <c r="S18" i="25"/>
  <c r="H18" i="25"/>
  <c r="E13" i="25"/>
  <c r="D13" i="25"/>
  <c r="S12" i="25"/>
  <c r="T12" i="25" s="1"/>
  <c r="Q12" i="25"/>
  <c r="O12" i="25"/>
  <c r="L12" i="25"/>
  <c r="I12" i="25"/>
  <c r="S11" i="25"/>
  <c r="T11" i="25" s="1"/>
  <c r="Q11" i="25"/>
  <c r="O11" i="25"/>
  <c r="I11" i="25"/>
  <c r="S10" i="25"/>
  <c r="T10" i="25" s="1"/>
  <c r="Q10" i="25"/>
  <c r="O10" i="25"/>
  <c r="I10" i="25"/>
  <c r="S9" i="25"/>
  <c r="T9" i="25" s="1"/>
  <c r="Q9" i="25"/>
  <c r="O9" i="25"/>
  <c r="I9" i="25"/>
  <c r="S8" i="25"/>
  <c r="T8" i="25" s="1"/>
  <c r="Q8" i="25"/>
  <c r="O8" i="25"/>
  <c r="L8" i="25"/>
  <c r="I8" i="25"/>
  <c r="S7" i="25"/>
  <c r="Q7" i="25"/>
  <c r="O7" i="25"/>
  <c r="L7" i="25"/>
  <c r="I7" i="25"/>
  <c r="G11" i="24"/>
  <c r="E36" i="24"/>
  <c r="E33" i="24"/>
  <c r="E32" i="24"/>
  <c r="E31" i="24"/>
  <c r="E30" i="24"/>
  <c r="G29" i="24"/>
  <c r="H29" i="24"/>
  <c r="F29" i="24"/>
  <c r="E29" i="24"/>
  <c r="G28" i="24"/>
  <c r="H28" i="24"/>
  <c r="F28" i="24"/>
  <c r="D28" i="24"/>
  <c r="C28" i="24"/>
  <c r="E28" i="24" s="1"/>
  <c r="E27" i="24"/>
  <c r="H26" i="24"/>
  <c r="G26" i="24" s="1"/>
  <c r="E26" i="24"/>
  <c r="G24" i="24"/>
  <c r="H24" i="24"/>
  <c r="D24" i="24"/>
  <c r="C24" i="24"/>
  <c r="G23" i="24"/>
  <c r="H23" i="24"/>
  <c r="E23" i="24"/>
  <c r="G22" i="24"/>
  <c r="H22" i="24"/>
  <c r="E22" i="24"/>
  <c r="E21" i="24"/>
  <c r="H20" i="24"/>
  <c r="G20" i="24" s="1"/>
  <c r="E20" i="24"/>
  <c r="G19" i="24"/>
  <c r="H19" i="24"/>
  <c r="F19" i="24"/>
  <c r="E19" i="24"/>
  <c r="E18" i="24"/>
  <c r="F17" i="24"/>
  <c r="H17" i="24" s="1"/>
  <c r="I17" i="24" s="1"/>
  <c r="C17" i="24"/>
  <c r="E14" i="24"/>
  <c r="E13" i="24"/>
  <c r="E12" i="24"/>
  <c r="E11" i="24"/>
  <c r="H10" i="24"/>
  <c r="H15" i="24" s="1"/>
  <c r="F10" i="24"/>
  <c r="F15" i="24" s="1"/>
  <c r="D10" i="24"/>
  <c r="D15" i="24" s="1"/>
  <c r="C10" i="24"/>
  <c r="C15" i="24" s="1"/>
  <c r="F16" i="23"/>
  <c r="F17" i="23" s="1"/>
  <c r="E16" i="23"/>
  <c r="E17" i="23" s="1"/>
  <c r="D16" i="23"/>
  <c r="D17" i="23" s="1"/>
  <c r="C16" i="23"/>
  <c r="C17" i="23" s="1"/>
  <c r="L6" i="22"/>
  <c r="L5" i="22"/>
  <c r="E19" i="27" l="1"/>
  <c r="F14" i="32"/>
  <c r="G14" i="32" s="1"/>
  <c r="H14" i="32" s="1"/>
  <c r="I14" i="32" s="1"/>
  <c r="J14" i="32" s="1"/>
  <c r="K14" i="32" s="1"/>
  <c r="L14" i="32" s="1"/>
  <c r="F11" i="32"/>
  <c r="G11" i="32" s="1"/>
  <c r="H11" i="32" s="1"/>
  <c r="I11" i="32" s="1"/>
  <c r="I15" i="32" s="1"/>
  <c r="I16" i="27"/>
  <c r="I15" i="27" s="1"/>
  <c r="I33" i="26"/>
  <c r="I21" i="26"/>
  <c r="I55" i="26"/>
  <c r="H10" i="27"/>
  <c r="E10" i="27"/>
  <c r="P58" i="26"/>
  <c r="I54" i="26"/>
  <c r="P13" i="26"/>
  <c r="P24" i="26"/>
  <c r="I53" i="26"/>
  <c r="I57" i="26"/>
  <c r="Q24" i="26"/>
  <c r="I31" i="26"/>
  <c r="I43" i="26"/>
  <c r="I52" i="26"/>
  <c r="I56" i="26"/>
  <c r="I19" i="26"/>
  <c r="P35" i="26"/>
  <c r="Q46" i="26"/>
  <c r="Q35" i="26"/>
  <c r="Q8" i="26"/>
  <c r="Q13" i="26" s="1"/>
  <c r="I41" i="26"/>
  <c r="I45" i="26"/>
  <c r="I20" i="26"/>
  <c r="I34" i="26"/>
  <c r="I40" i="26"/>
  <c r="I44" i="26"/>
  <c r="I29" i="26"/>
  <c r="P46" i="26"/>
  <c r="L21" i="25"/>
  <c r="L23" i="25"/>
  <c r="S24" i="25"/>
  <c r="C35" i="24"/>
  <c r="E35" i="24" s="1"/>
  <c r="D35" i="24"/>
  <c r="D37" i="24" s="1"/>
  <c r="E37" i="24" s="1"/>
  <c r="I26" i="24"/>
  <c r="C37" i="24"/>
  <c r="I20" i="24"/>
  <c r="I35" i="24" s="1"/>
  <c r="E24" i="24"/>
  <c r="S13" i="25"/>
  <c r="T7" i="25"/>
  <c r="T13" i="25" s="1"/>
  <c r="G15" i="24" s="1"/>
  <c r="I21" i="25"/>
  <c r="T18" i="25"/>
  <c r="T24" i="25" s="1"/>
  <c r="I10" i="24" s="1"/>
  <c r="I15" i="24" s="1"/>
  <c r="I18" i="25"/>
  <c r="L18" i="25"/>
  <c r="I19" i="25"/>
  <c r="Q22" i="25"/>
  <c r="I20" i="25"/>
  <c r="I22" i="25"/>
  <c r="I23" i="25"/>
  <c r="E10" i="24"/>
  <c r="G17" i="24"/>
  <c r="H35" i="24"/>
  <c r="H37" i="24" s="1"/>
  <c r="E15" i="24"/>
  <c r="F35" i="24"/>
  <c r="F37" i="24" s="1"/>
  <c r="E17" i="24"/>
  <c r="L7" i="22"/>
  <c r="L11" i="22" s="1"/>
  <c r="F15" i="32" l="1"/>
  <c r="M14" i="32"/>
  <c r="H15" i="32"/>
  <c r="G15" i="32"/>
  <c r="J11" i="32"/>
  <c r="J15" i="32" s="1"/>
  <c r="I17" i="27"/>
  <c r="G14" i="27"/>
  <c r="G10" i="27"/>
  <c r="I37" i="24"/>
  <c r="G35" i="24"/>
  <c r="G37" i="24" s="1"/>
  <c r="N14" i="32" l="1"/>
  <c r="K11" i="32"/>
  <c r="K15" i="32" s="1"/>
  <c r="O14" i="32" l="1"/>
  <c r="P14" i="32" s="1"/>
  <c r="Q14" i="32" s="1"/>
  <c r="R14" i="32" s="1"/>
  <c r="S14" i="32" s="1"/>
  <c r="T14" i="32" s="1"/>
  <c r="U14" i="32" s="1"/>
  <c r="V14" i="32" s="1"/>
  <c r="W14" i="32" s="1"/>
  <c r="X14" i="32" s="1"/>
  <c r="Y14" i="32" s="1"/>
  <c r="Z14" i="32" s="1"/>
  <c r="AA14" i="32" s="1"/>
  <c r="AB14" i="32" s="1"/>
  <c r="AC14" i="32" s="1"/>
  <c r="AD14" i="32" s="1"/>
  <c r="AE14" i="32" s="1"/>
  <c r="AF14" i="32" s="1"/>
  <c r="AG14" i="32" s="1"/>
  <c r="AH14" i="32" s="1"/>
  <c r="AI14" i="32" s="1"/>
  <c r="AJ14" i="32" s="1"/>
  <c r="AK14" i="32" s="1"/>
  <c r="AL14" i="32" s="1"/>
  <c r="AM14" i="32" s="1"/>
  <c r="AN14" i="32" s="1"/>
  <c r="AO14" i="32" s="1"/>
  <c r="AP14" i="32" s="1"/>
  <c r="AQ14" i="32" s="1"/>
  <c r="L11" i="32"/>
  <c r="L15" i="32" s="1"/>
  <c r="C34" i="17"/>
  <c r="C33" i="17"/>
  <c r="C32" i="17"/>
  <c r="S21" i="17"/>
  <c r="K21" i="17"/>
  <c r="S19" i="17"/>
  <c r="Y17" i="17"/>
  <c r="Y18" i="17" s="1"/>
  <c r="U16" i="17"/>
  <c r="S16" i="17"/>
  <c r="I16" i="17"/>
  <c r="G16" i="17"/>
  <c r="E16" i="17"/>
  <c r="C16" i="17"/>
  <c r="U15" i="17"/>
  <c r="S15" i="17"/>
  <c r="Q15" i="17"/>
  <c r="O15" i="17"/>
  <c r="M15" i="17"/>
  <c r="K15" i="17"/>
  <c r="I15" i="17"/>
  <c r="G15" i="17"/>
  <c r="E15" i="17"/>
  <c r="C15" i="17"/>
  <c r="U14" i="17"/>
  <c r="S14" i="17"/>
  <c r="Q14" i="17"/>
  <c r="O14" i="17"/>
  <c r="M14" i="17"/>
  <c r="K14" i="17"/>
  <c r="I14" i="17"/>
  <c r="G14" i="17"/>
  <c r="E14" i="17"/>
  <c r="C14" i="17"/>
  <c r="U12" i="17"/>
  <c r="S12" i="17"/>
  <c r="I12" i="17"/>
  <c r="G12" i="17"/>
  <c r="E12" i="17"/>
  <c r="C12" i="17"/>
  <c r="U11" i="17"/>
  <c r="S11" i="17"/>
  <c r="Q11" i="17"/>
  <c r="O11" i="17"/>
  <c r="M11" i="17"/>
  <c r="K11" i="17"/>
  <c r="I11" i="17"/>
  <c r="G11" i="17"/>
  <c r="E11" i="17"/>
  <c r="C11" i="17"/>
  <c r="U10" i="17"/>
  <c r="U17" i="17" s="1"/>
  <c r="U18" i="17" s="1"/>
  <c r="S10" i="17"/>
  <c r="Q10" i="17"/>
  <c r="O10" i="17"/>
  <c r="M10" i="17"/>
  <c r="K10" i="17"/>
  <c r="I10" i="17"/>
  <c r="I17" i="17" s="1"/>
  <c r="I18" i="17" s="1"/>
  <c r="G10" i="17"/>
  <c r="E10" i="17"/>
  <c r="E17" i="17" s="1"/>
  <c r="C10" i="17"/>
  <c r="M8" i="17"/>
  <c r="Y7" i="17"/>
  <c r="M7" i="17"/>
  <c r="M17" i="17" s="1"/>
  <c r="C34" i="15"/>
  <c r="C33" i="15"/>
  <c r="C32" i="15"/>
  <c r="S21" i="15"/>
  <c r="K21" i="15"/>
  <c r="S19" i="15"/>
  <c r="M18" i="15"/>
  <c r="U17" i="15"/>
  <c r="U18" i="15" s="1"/>
  <c r="E17" i="15"/>
  <c r="E18" i="15" s="1"/>
  <c r="C20" i="15" s="1"/>
  <c r="C21" i="15" s="1"/>
  <c r="U16" i="15"/>
  <c r="S16" i="15"/>
  <c r="I16" i="15"/>
  <c r="G16" i="15"/>
  <c r="E16" i="15"/>
  <c r="C16" i="15"/>
  <c r="U15" i="15"/>
  <c r="S15" i="15"/>
  <c r="Q15" i="15"/>
  <c r="O15" i="15"/>
  <c r="M15" i="15"/>
  <c r="K15" i="15"/>
  <c r="I15" i="15"/>
  <c r="G15" i="15"/>
  <c r="E15" i="15"/>
  <c r="C15" i="15"/>
  <c r="U14" i="15"/>
  <c r="S14" i="15"/>
  <c r="Q14" i="15"/>
  <c r="O14" i="15"/>
  <c r="M14" i="15"/>
  <c r="K14" i="15"/>
  <c r="I14" i="15"/>
  <c r="G14" i="15"/>
  <c r="E14" i="15"/>
  <c r="C14" i="15"/>
  <c r="U12" i="15"/>
  <c r="S12" i="15"/>
  <c r="I12" i="15"/>
  <c r="G12" i="15"/>
  <c r="E12" i="15"/>
  <c r="C12" i="15"/>
  <c r="U11" i="15"/>
  <c r="S11" i="15"/>
  <c r="Q11" i="15"/>
  <c r="O11" i="15"/>
  <c r="M11" i="15"/>
  <c r="K11" i="15"/>
  <c r="I11" i="15"/>
  <c r="G11" i="15"/>
  <c r="E11" i="15"/>
  <c r="C11" i="15"/>
  <c r="U10" i="15"/>
  <c r="S10" i="15"/>
  <c r="Q10" i="15"/>
  <c r="Q17" i="15" s="1"/>
  <c r="Q18" i="15" s="1"/>
  <c r="O10" i="15"/>
  <c r="M10" i="15"/>
  <c r="K10" i="15"/>
  <c r="I10" i="15"/>
  <c r="I17" i="15" s="1"/>
  <c r="I18" i="15" s="1"/>
  <c r="G10" i="15"/>
  <c r="E10" i="15"/>
  <c r="C10" i="15"/>
  <c r="M8" i="15"/>
  <c r="Y7" i="15"/>
  <c r="Y17" i="15" s="1"/>
  <c r="Y18" i="15" s="1"/>
  <c r="M7" i="15"/>
  <c r="M17" i="15" s="1"/>
  <c r="K48" i="14"/>
  <c r="J48" i="14"/>
  <c r="I48" i="14"/>
  <c r="G48" i="14"/>
  <c r="F48" i="14"/>
  <c r="E48" i="14"/>
  <c r="J42" i="14"/>
  <c r="K42" i="14" s="1"/>
  <c r="F42" i="14"/>
  <c r="G42" i="14" s="1"/>
  <c r="K39" i="14"/>
  <c r="J39" i="14"/>
  <c r="I39" i="14"/>
  <c r="G39" i="14"/>
  <c r="F39" i="14"/>
  <c r="E39" i="14"/>
  <c r="J33" i="14"/>
  <c r="K33" i="14" s="1"/>
  <c r="F33" i="14"/>
  <c r="G33" i="14" s="1"/>
  <c r="P30" i="14"/>
  <c r="N30" i="14"/>
  <c r="M30" i="14"/>
  <c r="J30" i="14"/>
  <c r="I30" i="14"/>
  <c r="F30" i="14"/>
  <c r="E30" i="14"/>
  <c r="J24" i="14"/>
  <c r="F24" i="14"/>
  <c r="J21" i="14"/>
  <c r="I21" i="14"/>
  <c r="F21" i="14"/>
  <c r="E21" i="14"/>
  <c r="J15" i="14"/>
  <c r="K12" i="14"/>
  <c r="J12" i="14"/>
  <c r="I12" i="14"/>
  <c r="G12" i="14"/>
  <c r="F12" i="14"/>
  <c r="E12" i="14"/>
  <c r="J6" i="14"/>
  <c r="K6" i="14" s="1"/>
  <c r="F6" i="14"/>
  <c r="G6" i="14" s="1"/>
  <c r="M11" i="32" l="1"/>
  <c r="M15" i="32" s="1"/>
  <c r="Q17" i="17"/>
  <c r="Q18" i="17" s="1"/>
  <c r="E18" i="17"/>
  <c r="C20" i="17" s="1"/>
  <c r="C21" i="17" s="1"/>
  <c r="M18" i="17"/>
  <c r="G33" i="15"/>
  <c r="K33" i="15" s="1"/>
  <c r="G32" i="15"/>
  <c r="K32" i="15" s="1"/>
  <c r="C26" i="15"/>
  <c r="G34" i="15"/>
  <c r="K34" i="15" s="1"/>
  <c r="C19" i="15"/>
  <c r="N11" i="32" l="1"/>
  <c r="N15" i="32" s="1"/>
  <c r="C19" i="17"/>
  <c r="G33" i="17"/>
  <c r="K33" i="17" s="1"/>
  <c r="G32" i="17"/>
  <c r="K32" i="17" s="1"/>
  <c r="C26" i="17"/>
  <c r="G34" i="17"/>
  <c r="K34" i="17" s="1"/>
  <c r="S34" i="15"/>
  <c r="O34" i="15"/>
  <c r="S33" i="15"/>
  <c r="O33" i="15"/>
  <c r="C27" i="15"/>
  <c r="C28" i="15"/>
  <c r="O32" i="15"/>
  <c r="S32" i="15"/>
  <c r="O11" i="32" l="1"/>
  <c r="O15" i="32" s="1"/>
  <c r="S33" i="17"/>
  <c r="O33" i="17"/>
  <c r="S34" i="17"/>
  <c r="O34" i="17"/>
  <c r="C27" i="17"/>
  <c r="C28" i="17"/>
  <c r="S32" i="17"/>
  <c r="O32" i="17"/>
  <c r="F18" i="27"/>
  <c r="F19" i="27"/>
  <c r="F13" i="27"/>
  <c r="F14" i="27" s="1"/>
  <c r="F20" i="27"/>
  <c r="P11" i="32" l="1"/>
  <c r="Q11" i="32" s="1"/>
  <c r="R11" i="32" s="1"/>
  <c r="S11" i="32" s="1"/>
  <c r="T11" i="32" s="1"/>
  <c r="U11" i="32" s="1"/>
  <c r="V11" i="32" s="1"/>
  <c r="W11" i="32" s="1"/>
  <c r="X11" i="32" s="1"/>
  <c r="Y11" i="32" s="1"/>
  <c r="Z11" i="32" s="1"/>
  <c r="AA11" i="32" s="1"/>
  <c r="AB11" i="32" s="1"/>
  <c r="AC11" i="32" s="1"/>
  <c r="AD11" i="32" s="1"/>
  <c r="AE11" i="32" s="1"/>
  <c r="AF11" i="32" s="1"/>
  <c r="AG11" i="32" s="1"/>
  <c r="AH11" i="32" s="1"/>
  <c r="AI11" i="32" s="1"/>
  <c r="AJ11" i="32" s="1"/>
  <c r="AK11" i="32" s="1"/>
  <c r="AL11" i="32" s="1"/>
  <c r="AM11" i="32" s="1"/>
  <c r="AN11" i="32" s="1"/>
  <c r="AO11" i="32" s="1"/>
  <c r="AP11" i="32" s="1"/>
  <c r="AQ11" i="32" s="1"/>
  <c r="P15" i="32" l="1"/>
  <c r="Q15" i="32" s="1"/>
  <c r="R15" i="32" s="1"/>
  <c r="S15" i="32" s="1"/>
  <c r="T15" i="32" s="1"/>
  <c r="U15" i="32" s="1"/>
  <c r="V15" i="32" s="1"/>
  <c r="W15" i="32" s="1"/>
  <c r="X15" i="32" s="1"/>
  <c r="Y15" i="32" s="1"/>
  <c r="Z15" i="32" s="1"/>
  <c r="AA15" i="32" s="1"/>
  <c r="AB15" i="32" s="1"/>
  <c r="AC15" i="32" s="1"/>
  <c r="AD15" i="32" s="1"/>
  <c r="AE15" i="32" s="1"/>
  <c r="AF15" i="32" s="1"/>
  <c r="AG15" i="32" s="1"/>
  <c r="AH15" i="32" s="1"/>
  <c r="AI15" i="32" s="1"/>
  <c r="AJ15" i="32" s="1"/>
  <c r="AK15" i="32" s="1"/>
  <c r="AL15" i="32" s="1"/>
  <c r="AM15" i="32" s="1"/>
  <c r="AN15" i="32" s="1"/>
  <c r="AO15" i="32" s="1"/>
  <c r="AP15" i="32" s="1"/>
  <c r="AQ15" i="3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tc={A4E5FFA0-BE83-467C-891D-A7F70F33EC36}</author>
    <author>tc={2DFDF66B-DA02-469D-9223-DCCF86364250}</author>
    <author>tc={7E749C1B-AB86-411F-8C34-134D743B0B11}</author>
  </authors>
  <commentList>
    <comment ref="K8" authorId="0" shapeId="0" xr:uid="{A4E5FFA0-BE83-467C-891D-A7F70F33EC3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機械式駐車場部品交換工事費(モーター)</t>
      </text>
    </comment>
    <comment ref="L8" authorId="1" shapeId="0" xr:uid="{2DFDF66B-DA02-469D-9223-DCCF8636425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機械式駐車場部品交換工事費(磁気センサー)</t>
      </text>
    </comment>
    <comment ref="L10" authorId="2" shapeId="0" xr:uid="{7E749C1B-AB86-411F-8C34-134D743B0B1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機械式駐車場(8台パレット)の平面化工事費</t>
      </text>
    </comment>
  </commentList>
</comments>
</file>

<file path=xl/sharedStrings.xml><?xml version="1.0" encoding="utf-8"?>
<sst xmlns="http://schemas.openxmlformats.org/spreadsheetml/2006/main" count="1102" uniqueCount="584">
  <si>
    <t>3.</t>
    <phoneticPr fontId="4"/>
  </si>
  <si>
    <t>)</t>
    <phoneticPr fontId="4"/>
  </si>
  <si>
    <t>【アンケートの背景・目的】</t>
    <rPh sb="7" eb="9">
      <t>ハイケイ</t>
    </rPh>
    <rPh sb="10" eb="12">
      <t>モクテキ</t>
    </rPh>
    <phoneticPr fontId="4"/>
  </si>
  <si>
    <t>・</t>
    <phoneticPr fontId="4"/>
  </si>
  <si>
    <t>コスト</t>
    <phoneticPr fontId="4"/>
  </si>
  <si>
    <t>Q</t>
    <phoneticPr fontId="4"/>
  </si>
  <si>
    <t>C</t>
    <phoneticPr fontId="4"/>
  </si>
  <si>
    <t>T</t>
    <phoneticPr fontId="4"/>
  </si>
  <si>
    <t>品質</t>
    <rPh sb="0" eb="2">
      <t>ヒンシツ</t>
    </rPh>
    <phoneticPr fontId="4"/>
  </si>
  <si>
    <t>4.</t>
    <phoneticPr fontId="4"/>
  </si>
  <si>
    <t>5.</t>
    <phoneticPr fontId="4"/>
  </si>
  <si>
    <t>①</t>
    <phoneticPr fontId="4"/>
  </si>
  <si>
    <t>②</t>
    <phoneticPr fontId="4"/>
  </si>
  <si>
    <t>【アンケートで意見収集したい事】</t>
    <rPh sb="7" eb="9">
      <t>イケン</t>
    </rPh>
    <rPh sb="9" eb="11">
      <t>シュウシュウ</t>
    </rPh>
    <rPh sb="14" eb="15">
      <t>コト</t>
    </rPh>
    <phoneticPr fontId="4"/>
  </si>
  <si>
    <t>③</t>
    <phoneticPr fontId="4"/>
  </si>
  <si>
    <t>理由 (</t>
    <rPh sb="0" eb="2">
      <t>リユウ</t>
    </rPh>
    <phoneticPr fontId="4"/>
  </si>
  <si>
    <t>------------------------------------------- ✂ 切り取り線 ✂ -----------------------------------------------------</t>
    <rPh sb="46" eb="47">
      <t>キ</t>
    </rPh>
    <rPh sb="48" eb="49">
      <t>ト</t>
    </rPh>
    <rPh sb="50" eb="51">
      <t>セン</t>
    </rPh>
    <phoneticPr fontId="4"/>
  </si>
  <si>
    <t>プレシス本厚木コンフォート 区分所有者各位</t>
    <rPh sb="4" eb="7">
      <t>ホンアツギ</t>
    </rPh>
    <phoneticPr fontId="4"/>
  </si>
  <si>
    <t>プレシス本厚木コンフォート管理組合</t>
    <rPh sb="4" eb="7">
      <t>ホンアツギ</t>
    </rPh>
    <rPh sb="13" eb="17">
      <t>カンリクミアイ</t>
    </rPh>
    <phoneticPr fontId="4"/>
  </si>
  <si>
    <t>【支払い方法】</t>
  </si>
  <si>
    <t>［メリット］</t>
  </si>
  <si>
    <t>［デメリット］</t>
  </si>
  <si>
    <t>案① 現状：「段階増額積立方式」</t>
    <phoneticPr fontId="4"/>
  </si>
  <si>
    <t>案② 「均等積立方式」</t>
    <phoneticPr fontId="4"/>
  </si>
  <si>
    <t>「段階増額積立方式」</t>
    <phoneticPr fontId="4"/>
  </si>
  <si>
    <t>案① 現状</t>
    <rPh sb="0" eb="1">
      <t>アン</t>
    </rPh>
    <rPh sb="3" eb="5">
      <t>ゲンジョウ</t>
    </rPh>
    <phoneticPr fontId="4"/>
  </si>
  <si>
    <t>案②</t>
    <rPh sb="0" eb="1">
      <t>アン</t>
    </rPh>
    <phoneticPr fontId="4"/>
  </si>
  <si>
    <t>「均等積立方式」</t>
    <phoneticPr fontId="4"/>
  </si>
  <si>
    <t>考え方：段階増額方式は、「その時点の所有者が、その時点で必要とされる修繕資金を負担する」</t>
    <phoneticPr fontId="4"/>
  </si>
  <si>
    <t>考え方</t>
    <phoneticPr fontId="4"/>
  </si>
  <si>
    <t>段階増額方式は、「その時点の所有者が、その時点で必要とされる修繕資金を負担する」</t>
    <phoneticPr fontId="4"/>
  </si>
  <si>
    <t>考え方：均等積立方式では、建物や設備の維持管理に生涯必要となる費用を竣工当初からできるだけ均等に按分して負担する</t>
    <phoneticPr fontId="4"/>
  </si>
  <si>
    <t>→将来的に買い替えや、売却などを前提にしている場合は、総支払金額が安くなるケースもある。</t>
    <phoneticPr fontId="4"/>
  </si>
  <si>
    <t>メリット</t>
    <phoneticPr fontId="4"/>
  </si>
  <si>
    <t>デメリット</t>
    <phoneticPr fontId="4"/>
  </si>
  <si>
    <t>均等積立方式は、「建物や設備の維持管理に生涯必要となる費用を竣工当初からできるだけ均等に按分して負担する」</t>
    <phoneticPr fontId="4"/>
  </si>
  <si>
    <t>将来的に買い替えや、売却などを前提にしている場合は、総支払金額が安くなるケースもある。</t>
    <phoneticPr fontId="4"/>
  </si>
  <si>
    <t>→永住することを前提に考えている方にとっては、老後の年金生活を迎える頃に向けてどんどん負担が大きくなる</t>
    <phoneticPr fontId="4"/>
  </si>
  <si>
    <t>永住することを前提に考えている方にとっては、老後の年金生活を迎える頃に向けてどんどん負担が大きくなる。</t>
    <phoneticPr fontId="4"/>
  </si>
  <si>
    <t>→長期にわたって金額の変更がないので、増額のための合意形成について度々取り組む必要がなく、国土交通省が推奨している徴収方式</t>
    <phoneticPr fontId="4"/>
  </si>
  <si>
    <t>長期にわたって金額の変更がないので、増額のための合意形成について度々取り組む必要がなく、国土交通省が推奨している徴収方式</t>
    <phoneticPr fontId="4"/>
  </si>
  <si>
    <t>→比較的築年数が浅いうちは、段階増額に比べて割高</t>
    <phoneticPr fontId="4"/>
  </si>
  <si>
    <t>比較的築年数が浅いうちは、段階増額に比べて割高</t>
    <phoneticPr fontId="4"/>
  </si>
  <si>
    <t>コスト
(支払費用)</t>
    <rPh sb="5" eb="7">
      <t>シハラ</t>
    </rPh>
    <rPh sb="7" eb="9">
      <t>ヒヨウ</t>
    </rPh>
    <phoneticPr fontId="4"/>
  </si>
  <si>
    <t>※設問(〇付けと、理由もあれば記載をお願いします。)：(　　　 　)号室、名前(                　 )</t>
    <rPh sb="1" eb="3">
      <t>セツモン</t>
    </rPh>
    <rPh sb="5" eb="6">
      <t>ツ</t>
    </rPh>
    <rPh sb="9" eb="11">
      <t>リユウ</t>
    </rPh>
    <rPh sb="15" eb="17">
      <t>キサイ</t>
    </rPh>
    <rPh sb="19" eb="20">
      <t>ネガ</t>
    </rPh>
    <phoneticPr fontId="4"/>
  </si>
  <si>
    <t>ご意見や提案内容等があれば、フリーコメントをお願いします。</t>
    <rPh sb="1" eb="3">
      <t>イケン</t>
    </rPh>
    <rPh sb="6" eb="8">
      <t>ナイヨウ</t>
    </rPh>
    <rPh sb="8" eb="9">
      <t>トウ</t>
    </rPh>
    <rPh sb="23" eb="24">
      <t>ネガ</t>
    </rPh>
    <phoneticPr fontId="4"/>
  </si>
  <si>
    <t>「専有部の給排水配管工事を各戸で個別対応」</t>
    <rPh sb="1" eb="4">
      <t>センユウブ</t>
    </rPh>
    <rPh sb="10" eb="12">
      <t>コウジ</t>
    </rPh>
    <rPh sb="13" eb="15">
      <t>カクコ</t>
    </rPh>
    <rPh sb="16" eb="18">
      <t>コベツ</t>
    </rPh>
    <rPh sb="18" eb="20">
      <t>タイオウ</t>
    </rPh>
    <phoneticPr fontId="4"/>
  </si>
  <si>
    <t>内装工事と配管更新の工事時期を各戸で自由に選択が出来る。</t>
    <rPh sb="0" eb="2">
      <t>ナイソウ</t>
    </rPh>
    <rPh sb="2" eb="4">
      <t>コウジ</t>
    </rPh>
    <rPh sb="5" eb="7">
      <t>ハイカン</t>
    </rPh>
    <rPh sb="7" eb="9">
      <t>コウシン</t>
    </rPh>
    <rPh sb="10" eb="12">
      <t>コウジ</t>
    </rPh>
    <rPh sb="12" eb="14">
      <t>ジキ</t>
    </rPh>
    <rPh sb="15" eb="16">
      <t>カク</t>
    </rPh>
    <rPh sb="16" eb="17">
      <t>ト</t>
    </rPh>
    <rPh sb="18" eb="20">
      <t>ジユウ</t>
    </rPh>
    <rPh sb="21" eb="23">
      <t>センタク</t>
    </rPh>
    <rPh sb="24" eb="26">
      <t>デキ</t>
    </rPh>
    <phoneticPr fontId="4"/>
  </si>
  <si>
    <t>専有部の配管工事を約30年～35年目以降でしない場合、漏水事故件数によっては、マンション共用部の火災保険自体に加入が出来なくリスクがある。</t>
    <rPh sb="0" eb="3">
      <t>センユウブ</t>
    </rPh>
    <rPh sb="4" eb="6">
      <t>ハイカン</t>
    </rPh>
    <rPh sb="6" eb="8">
      <t>コウジ</t>
    </rPh>
    <rPh sb="18" eb="20">
      <t>イコウ</t>
    </rPh>
    <rPh sb="24" eb="26">
      <t>バアイ</t>
    </rPh>
    <rPh sb="27" eb="29">
      <t>ロウスイ</t>
    </rPh>
    <rPh sb="29" eb="31">
      <t>ジコ</t>
    </rPh>
    <rPh sb="31" eb="33">
      <t>ケンスウ</t>
    </rPh>
    <rPh sb="44" eb="47">
      <t>キョウヨウブ</t>
    </rPh>
    <rPh sb="48" eb="50">
      <t>カサイ</t>
    </rPh>
    <rPh sb="50" eb="52">
      <t>ホケン</t>
    </rPh>
    <rPh sb="52" eb="54">
      <t>ジタイ</t>
    </rPh>
    <rPh sb="55" eb="57">
      <t>カニュウ</t>
    </rPh>
    <rPh sb="58" eb="60">
      <t>デキ</t>
    </rPh>
    <phoneticPr fontId="4"/>
  </si>
  <si>
    <t>配管更新工事の予定を各戸で合わせる必要がある。</t>
    <rPh sb="0" eb="4">
      <t>ハイカンコウシン</t>
    </rPh>
    <rPh sb="4" eb="6">
      <t>コウジ</t>
    </rPh>
    <rPh sb="7" eb="9">
      <t>ヨテイ</t>
    </rPh>
    <rPh sb="10" eb="12">
      <t>カクト</t>
    </rPh>
    <rPh sb="13" eb="14">
      <t>ア</t>
    </rPh>
    <rPh sb="17" eb="19">
      <t>ヒツヨウ</t>
    </rPh>
    <phoneticPr fontId="4"/>
  </si>
  <si>
    <t>一括で給排水配管の更新工事した方が個別に支払いするよりも安い場合が多い。</t>
    <phoneticPr fontId="4"/>
  </si>
  <si>
    <t>月々の修繕積立金を多少値上げする必要がある。金額は長期修繕計画見直し後に確認予定。</t>
    <rPh sb="0" eb="2">
      <t>ツキヅキ</t>
    </rPh>
    <rPh sb="3" eb="8">
      <t>シュウゼンツミタテキン</t>
    </rPh>
    <rPh sb="9" eb="11">
      <t>タショウ</t>
    </rPh>
    <rPh sb="11" eb="13">
      <t>ネア</t>
    </rPh>
    <rPh sb="16" eb="18">
      <t>ヒツヨウ</t>
    </rPh>
    <rPh sb="22" eb="24">
      <t>キンガク</t>
    </rPh>
    <rPh sb="25" eb="33">
      <t>チョウキシュウゼンケイカクミナオ</t>
    </rPh>
    <rPh sb="34" eb="35">
      <t>ゴ</t>
    </rPh>
    <rPh sb="36" eb="38">
      <t>カクニン</t>
    </rPh>
    <rPh sb="38" eb="40">
      <t>ヨテイ</t>
    </rPh>
    <phoneticPr fontId="4"/>
  </si>
  <si>
    <t>各戸個人で約30年～35年目を目途に、50～100万円が一括支払いする必要があり、貯蓄が無い場合、支払い出来ないケースがある。</t>
    <rPh sb="0" eb="1">
      <t>カク</t>
    </rPh>
    <rPh sb="1" eb="2">
      <t>ト</t>
    </rPh>
    <rPh sb="2" eb="4">
      <t>コジン</t>
    </rPh>
    <rPh sb="13" eb="14">
      <t>メ</t>
    </rPh>
    <rPh sb="15" eb="17">
      <t>メド</t>
    </rPh>
    <rPh sb="26" eb="27">
      <t>エン</t>
    </rPh>
    <rPh sb="28" eb="30">
      <t>イッカツ</t>
    </rPh>
    <rPh sb="30" eb="32">
      <t>シハラ</t>
    </rPh>
    <rPh sb="35" eb="37">
      <t>ヒツヨウ</t>
    </rPh>
    <rPh sb="41" eb="43">
      <t>チョチク</t>
    </rPh>
    <rPh sb="44" eb="45">
      <t>ナ</t>
    </rPh>
    <rPh sb="46" eb="48">
      <t>バアイ</t>
    </rPh>
    <rPh sb="49" eb="51">
      <t>シハラ</t>
    </rPh>
    <rPh sb="52" eb="54">
      <t>デキ</t>
    </rPh>
    <phoneticPr fontId="4"/>
  </si>
  <si>
    <t>給排水配管工事分について、今まで通り月々の修繕積立金を支払う必要が無い。</t>
    <rPh sb="0" eb="3">
      <t>キュウハイスイ</t>
    </rPh>
    <rPh sb="3" eb="5">
      <t>ハイカン</t>
    </rPh>
    <rPh sb="5" eb="7">
      <t>コウジ</t>
    </rPh>
    <rPh sb="7" eb="8">
      <t>ブン</t>
    </rPh>
    <rPh sb="13" eb="14">
      <t>イマ</t>
    </rPh>
    <rPh sb="16" eb="17">
      <t>トオ</t>
    </rPh>
    <rPh sb="18" eb="20">
      <t>ツキヅキ</t>
    </rPh>
    <rPh sb="21" eb="26">
      <t>シュウゼンツミタテキン</t>
    </rPh>
    <rPh sb="27" eb="29">
      <t>シハラ</t>
    </rPh>
    <rPh sb="30" eb="32">
      <t>ヒツヨウ</t>
    </rPh>
    <rPh sb="33" eb="34">
      <t>ナ</t>
    </rPh>
    <phoneticPr fontId="4"/>
  </si>
  <si>
    <t>ある程度計画的に修繕時期を決められる。</t>
    <rPh sb="2" eb="4">
      <t>テイド</t>
    </rPh>
    <rPh sb="4" eb="7">
      <t>ケイカクテキ</t>
    </rPh>
    <rPh sb="8" eb="10">
      <t>シュウゼン</t>
    </rPh>
    <rPh sb="10" eb="12">
      <t>ジキ</t>
    </rPh>
    <rPh sb="13" eb="14">
      <t>キ</t>
    </rPh>
    <phoneticPr fontId="4"/>
  </si>
  <si>
    <t>修繕時期を逃したりした場合、漏水事故のリスクが高まる。</t>
    <rPh sb="0" eb="4">
      <t>シュウゼンジキ</t>
    </rPh>
    <rPh sb="5" eb="6">
      <t>ノガ</t>
    </rPh>
    <rPh sb="11" eb="13">
      <t>バアイ</t>
    </rPh>
    <rPh sb="14" eb="18">
      <t>ロウスイジコ</t>
    </rPh>
    <rPh sb="23" eb="24">
      <t>タカ</t>
    </rPh>
    <phoneticPr fontId="4"/>
  </si>
  <si>
    <t>専有部の内装工事や配管種類等を各戸で自由に選択が出来る。</t>
    <rPh sb="0" eb="3">
      <t>センユウブ</t>
    </rPh>
    <rPh sb="4" eb="6">
      <t>ナイソウ</t>
    </rPh>
    <rPh sb="6" eb="8">
      <t>コウジ</t>
    </rPh>
    <rPh sb="9" eb="11">
      <t>ハイカン</t>
    </rPh>
    <rPh sb="11" eb="13">
      <t>シュルイ</t>
    </rPh>
    <rPh sb="13" eb="14">
      <t>トウ</t>
    </rPh>
    <rPh sb="15" eb="17">
      <t>カクト</t>
    </rPh>
    <rPh sb="18" eb="20">
      <t>ジユウ</t>
    </rPh>
    <rPh sb="21" eb="23">
      <t>センタク</t>
    </rPh>
    <rPh sb="24" eb="26">
      <t>デキ</t>
    </rPh>
    <phoneticPr fontId="4"/>
  </si>
  <si>
    <t>マンション専有部の漏水事故が発生した場合、管理組合が主導して、一括して配管工事＆内装工事を効率的に工事が出来る。</t>
    <rPh sb="5" eb="8">
      <t>センユウブ</t>
    </rPh>
    <rPh sb="9" eb="13">
      <t>ロウスイジコ</t>
    </rPh>
    <rPh sb="14" eb="16">
      <t>ハッセイ</t>
    </rPh>
    <rPh sb="18" eb="20">
      <t>バアイ</t>
    </rPh>
    <rPh sb="21" eb="25">
      <t>カンリクミアイ</t>
    </rPh>
    <rPh sb="26" eb="28">
      <t>シュドウ</t>
    </rPh>
    <rPh sb="31" eb="33">
      <t>イッカツ</t>
    </rPh>
    <rPh sb="37" eb="39">
      <t>コウジ</t>
    </rPh>
    <rPh sb="45" eb="48">
      <t>コウリツテキ</t>
    </rPh>
    <rPh sb="49" eb="51">
      <t>コウジ</t>
    </rPh>
    <rPh sb="52" eb="54">
      <t>デキ</t>
    </rPh>
    <phoneticPr fontId="4"/>
  </si>
  <si>
    <t>「専有部の給排水配管一括工事を修繕積立金でマンション全体で対応」</t>
    <rPh sb="1" eb="4">
      <t>センユウブ</t>
    </rPh>
    <rPh sb="5" eb="6">
      <t>キュウ</t>
    </rPh>
    <rPh sb="6" eb="8">
      <t>ハイスイ</t>
    </rPh>
    <rPh sb="8" eb="10">
      <t>ハイカン</t>
    </rPh>
    <rPh sb="10" eb="12">
      <t>イッカツ</t>
    </rPh>
    <rPh sb="12" eb="14">
      <t>コウジ</t>
    </rPh>
    <rPh sb="15" eb="17">
      <t>シュウゼン</t>
    </rPh>
    <rPh sb="17" eb="19">
      <t>ツミタテ</t>
    </rPh>
    <rPh sb="19" eb="20">
      <t>キン</t>
    </rPh>
    <rPh sb="26" eb="28">
      <t>ゼンタイ</t>
    </rPh>
    <rPh sb="29" eb="31">
      <t>タイオウ</t>
    </rPh>
    <phoneticPr fontId="4"/>
  </si>
  <si>
    <t>マンション全体で合意形成する事が難しい。</t>
    <rPh sb="5" eb="7">
      <t>ゼンタイ</t>
    </rPh>
    <rPh sb="8" eb="12">
      <t>ゴウイケイセイ</t>
    </rPh>
    <rPh sb="14" eb="15">
      <t>コト</t>
    </rPh>
    <rPh sb="16" eb="17">
      <t>ムズカ</t>
    </rPh>
    <phoneticPr fontId="4"/>
  </si>
  <si>
    <t>時間</t>
    <rPh sb="0" eb="2">
      <t>ジカン</t>
    </rPh>
    <phoneticPr fontId="4"/>
  </si>
  <si>
    <t>駐車場使用していない人が得する。</t>
    <rPh sb="0" eb="3">
      <t>チュウシャジョウ</t>
    </rPh>
    <rPh sb="3" eb="5">
      <t>シヨウ</t>
    </rPh>
    <rPh sb="10" eb="11">
      <t>ヒト</t>
    </rPh>
    <rPh sb="12" eb="13">
      <t>トク</t>
    </rPh>
    <phoneticPr fontId="4"/>
  </si>
  <si>
    <t>駐車場使用して駐車場料金を支払いしている人の負担を増える。</t>
    <rPh sb="3" eb="5">
      <t>シヨウ</t>
    </rPh>
    <rPh sb="7" eb="10">
      <t>チュウシャジョウ</t>
    </rPh>
    <phoneticPr fontId="4"/>
  </si>
  <si>
    <t>銀行口座が少ない方が口座管理が楽である。</t>
    <rPh sb="0" eb="4">
      <t>ギンコウコウザ</t>
    </rPh>
    <rPh sb="5" eb="6">
      <t>スク</t>
    </rPh>
    <rPh sb="8" eb="9">
      <t>ホウ</t>
    </rPh>
    <rPh sb="10" eb="12">
      <t>コウザ</t>
    </rPh>
    <rPh sb="12" eb="14">
      <t>カンリ</t>
    </rPh>
    <rPh sb="15" eb="16">
      <t>ラク</t>
    </rPh>
    <phoneticPr fontId="4"/>
  </si>
  <si>
    <t>駐車場関連工事(機械式駐車場更新やEV車用の充電設備設置等)する際に、マンション全体で合意形成する事が難しい。</t>
    <rPh sb="0" eb="3">
      <t>チュウシャジョウ</t>
    </rPh>
    <rPh sb="3" eb="5">
      <t>カンレン</t>
    </rPh>
    <rPh sb="5" eb="7">
      <t>コウジ</t>
    </rPh>
    <rPh sb="8" eb="16">
      <t>キカイシキチュウシャジョウコウシン</t>
    </rPh>
    <rPh sb="19" eb="20">
      <t>シャ</t>
    </rPh>
    <rPh sb="20" eb="21">
      <t>ヨウ</t>
    </rPh>
    <rPh sb="22" eb="24">
      <t>ジュウデン</t>
    </rPh>
    <rPh sb="24" eb="26">
      <t>セツビ</t>
    </rPh>
    <rPh sb="26" eb="28">
      <t>セッチ</t>
    </rPh>
    <rPh sb="28" eb="29">
      <t>トウ</t>
    </rPh>
    <rPh sb="32" eb="33">
      <t>サイ</t>
    </rPh>
    <phoneticPr fontId="4"/>
  </si>
  <si>
    <t>別会計にする事で、駐車場関連工事(機械式駐車場更新やEV車用の充電設備設置等)する際に、マンション全体で合意形成する事が比較的簡単になる。</t>
    <rPh sb="0" eb="1">
      <t>ベツ</t>
    </rPh>
    <rPh sb="1" eb="3">
      <t>カイケイ</t>
    </rPh>
    <rPh sb="6" eb="7">
      <t>コト</t>
    </rPh>
    <rPh sb="60" eb="63">
      <t>ヒカクテキ</t>
    </rPh>
    <rPh sb="63" eb="65">
      <t>カンタン</t>
    </rPh>
    <phoneticPr fontId="4"/>
  </si>
  <si>
    <t>「前年12月の駐車場稼働率40％を管理費(一般会計)にして、残りの60％を修繕積立金(特別会計)に回しており、駐車場会計は他の修繕積立金と合算している。」</t>
    <phoneticPr fontId="4"/>
  </si>
  <si>
    <t>案③</t>
    <rPh sb="0" eb="1">
      <t>アン</t>
    </rPh>
    <phoneticPr fontId="4"/>
  </si>
  <si>
    <t>※フラット化工事後のプレシス本厚木コンフォート 機械式駐車場＆福祉駐車場枠一覧 (2021年7月末時点)</t>
    <rPh sb="5" eb="6">
      <t>カ</t>
    </rPh>
    <rPh sb="6" eb="8">
      <t>コウジ</t>
    </rPh>
    <rPh sb="8" eb="9">
      <t>ゴ</t>
    </rPh>
    <rPh sb="14" eb="17">
      <t>ホンアツギ</t>
    </rPh>
    <rPh sb="24" eb="27">
      <t>キカイシキ</t>
    </rPh>
    <rPh sb="27" eb="29">
      <t>チュウシャ</t>
    </rPh>
    <rPh sb="29" eb="30">
      <t>ジョウ</t>
    </rPh>
    <rPh sb="31" eb="36">
      <t>フクシチュウシャジョウ</t>
    </rPh>
    <rPh sb="36" eb="37">
      <t>ワク</t>
    </rPh>
    <rPh sb="37" eb="39">
      <t>イチラン</t>
    </rPh>
    <rPh sb="45" eb="46">
      <t>ネン</t>
    </rPh>
    <rPh sb="47" eb="48">
      <t>ガツ</t>
    </rPh>
    <rPh sb="48" eb="49">
      <t>マツ</t>
    </rPh>
    <rPh sb="49" eb="51">
      <t>ジテン</t>
    </rPh>
    <phoneticPr fontId="29"/>
  </si>
  <si>
    <t>← 道路側(南側)</t>
    <phoneticPr fontId="29"/>
  </si>
  <si>
    <t>機械式駐車場</t>
    <rPh sb="0" eb="3">
      <t>キカイシキ</t>
    </rPh>
    <rPh sb="3" eb="6">
      <t>チュウシャジョウ</t>
    </rPh>
    <phoneticPr fontId="29"/>
  </si>
  <si>
    <t>ターンテーブル側(北側) →</t>
    <rPh sb="7" eb="8">
      <t>ガワ</t>
    </rPh>
    <rPh sb="9" eb="11">
      <t>キタガワ</t>
    </rPh>
    <phoneticPr fontId="29"/>
  </si>
  <si>
    <t>地上3F</t>
    <rPh sb="0" eb="2">
      <t>チジョウ</t>
    </rPh>
    <phoneticPr fontId="29"/>
  </si>
  <si>
    <t>番号(No.)</t>
    <rPh sb="0" eb="2">
      <t>バンゴウ</t>
    </rPh>
    <phoneticPr fontId="29"/>
  </si>
  <si>
    <t>全高制限</t>
    <rPh sb="0" eb="2">
      <t>ゼンコウ</t>
    </rPh>
    <rPh sb="2" eb="4">
      <t>セイゲン</t>
    </rPh>
    <phoneticPr fontId="29"/>
  </si>
  <si>
    <t>[mm]</t>
    <phoneticPr fontId="29"/>
  </si>
  <si>
    <t>号室</t>
    <rPh sb="0" eb="2">
      <t>ゴウシツ</t>
    </rPh>
    <phoneticPr fontId="29"/>
  </si>
  <si>
    <t>メーカー</t>
    <phoneticPr fontId="29"/>
  </si>
  <si>
    <t>車種</t>
    <rPh sb="0" eb="2">
      <t>シャシュ</t>
    </rPh>
    <phoneticPr fontId="29"/>
  </si>
  <si>
    <t>全高</t>
    <rPh sb="0" eb="2">
      <t>ゼンコウ</t>
    </rPh>
    <phoneticPr fontId="29"/>
  </si>
  <si>
    <t>高さ整合性</t>
    <rPh sb="0" eb="1">
      <t>タカ</t>
    </rPh>
    <rPh sb="2" eb="5">
      <t>セイゴウセイ</t>
    </rPh>
    <phoneticPr fontId="29"/>
  </si>
  <si>
    <t>条件式</t>
    <rPh sb="0" eb="2">
      <t>ジョウケン</t>
    </rPh>
    <rPh sb="2" eb="3">
      <t>シキ</t>
    </rPh>
    <phoneticPr fontId="29"/>
  </si>
  <si>
    <t>1550mm以下の場合一致</t>
    <rPh sb="6" eb="8">
      <t>イカ</t>
    </rPh>
    <rPh sb="9" eb="11">
      <t>バアイ</t>
    </rPh>
    <rPh sb="11" eb="13">
      <t>イッチ</t>
    </rPh>
    <phoneticPr fontId="29"/>
  </si>
  <si>
    <t>地上2F</t>
    <rPh sb="0" eb="2">
      <t>チジョウ</t>
    </rPh>
    <phoneticPr fontId="29"/>
  </si>
  <si>
    <t>地上1F</t>
    <rPh sb="0" eb="2">
      <t>チジョウ</t>
    </rPh>
    <phoneticPr fontId="29"/>
  </si>
  <si>
    <t>29(福祉車両)</t>
    <rPh sb="3" eb="5">
      <t>フクシ</t>
    </rPh>
    <rPh sb="5" eb="7">
      <t>シャリョウ</t>
    </rPh>
    <phoneticPr fontId="29"/>
  </si>
  <si>
    <t>1750～2100mmの場合一致</t>
    <rPh sb="12" eb="14">
      <t>バアイ</t>
    </rPh>
    <rPh sb="14" eb="16">
      <t>イッチ</t>
    </rPh>
    <phoneticPr fontId="29"/>
  </si>
  <si>
    <t>1750～2100mmの場合一致</t>
    <phoneticPr fontId="4"/>
  </si>
  <si>
    <t>地下1F</t>
    <rPh sb="0" eb="2">
      <t>チカ</t>
    </rPh>
    <phoneticPr fontId="29"/>
  </si>
  <si>
    <t>　</t>
    <phoneticPr fontId="4"/>
  </si>
  <si>
    <t>1550～1750mmの場合一致</t>
    <phoneticPr fontId="29"/>
  </si>
  <si>
    <t>地下2F</t>
    <rPh sb="0" eb="2">
      <t>チカ</t>
    </rPh>
    <phoneticPr fontId="29"/>
  </si>
  <si>
    <t>※契約状況による機械式駐車場の損益計算表 (2022年1月2日時点)</t>
    <rPh sb="1" eb="3">
      <t>ケイヤク</t>
    </rPh>
    <rPh sb="3" eb="5">
      <t>ジョウキョウ</t>
    </rPh>
    <rPh sb="8" eb="11">
      <t>キカイシキ</t>
    </rPh>
    <rPh sb="11" eb="14">
      <t>チュウシャジョウ</t>
    </rPh>
    <rPh sb="15" eb="17">
      <t>ソンエキ</t>
    </rPh>
    <rPh sb="17" eb="20">
      <t>ケイサンヒョウ</t>
    </rPh>
    <rPh sb="26" eb="27">
      <t>ネン</t>
    </rPh>
    <rPh sb="28" eb="29">
      <t>ガツ</t>
    </rPh>
    <rPh sb="30" eb="31">
      <t>ニチ</t>
    </rPh>
    <rPh sb="31" eb="33">
      <t>ジテン</t>
    </rPh>
    <phoneticPr fontId="34"/>
  </si>
  <si>
    <t>◎駐車場の契約状況</t>
    <rPh sb="1" eb="4">
      <t>チュウシャジョウ</t>
    </rPh>
    <rPh sb="5" eb="7">
      <t>ケイヤク</t>
    </rPh>
    <rPh sb="7" eb="9">
      <t>ジョウキョウ</t>
    </rPh>
    <phoneticPr fontId="34"/>
  </si>
  <si>
    <t>種別</t>
    <rPh sb="0" eb="2">
      <t>シュベツ</t>
    </rPh>
    <phoneticPr fontId="34"/>
  </si>
  <si>
    <t>B2</t>
    <phoneticPr fontId="34"/>
  </si>
  <si>
    <t>B1</t>
    <phoneticPr fontId="34"/>
  </si>
  <si>
    <t>1F</t>
    <phoneticPr fontId="34"/>
  </si>
  <si>
    <t>2F</t>
    <phoneticPr fontId="34"/>
  </si>
  <si>
    <t>3F</t>
    <phoneticPr fontId="34"/>
  </si>
  <si>
    <t>福祉</t>
    <rPh sb="0" eb="2">
      <t>フクシ</t>
    </rPh>
    <phoneticPr fontId="34"/>
  </si>
  <si>
    <t>料金(円)</t>
    <rPh sb="0" eb="2">
      <t>リョウキン</t>
    </rPh>
    <rPh sb="3" eb="4">
      <t>エン</t>
    </rPh>
    <phoneticPr fontId="34"/>
  </si>
  <si>
    <t>全高(mm)</t>
    <rPh sb="0" eb="2">
      <t>ゼンコウ</t>
    </rPh>
    <phoneticPr fontId="34"/>
  </si>
  <si>
    <t>－</t>
    <phoneticPr fontId="34"/>
  </si>
  <si>
    <t>フラット化→</t>
    <rPh sb="4" eb="5">
      <t>カ</t>
    </rPh>
    <phoneticPr fontId="4"/>
  </si>
  <si>
    <t>○</t>
  </si>
  <si>
    <t>○</t>
    <phoneticPr fontId="34"/>
  </si>
  <si>
    <t>×</t>
  </si>
  <si>
    <t>◎駐車場収入(現状)</t>
    <rPh sb="1" eb="4">
      <t>チュウシャジョウ</t>
    </rPh>
    <rPh sb="4" eb="6">
      <t>シュウニュウ</t>
    </rPh>
    <rPh sb="7" eb="9">
      <t>ゲンジョウ</t>
    </rPh>
    <phoneticPr fontId="34"/>
  </si>
  <si>
    <t>◎駐車場収入(稼働率100％の場合)</t>
    <rPh sb="1" eb="4">
      <t>チュウシャジョウ</t>
    </rPh>
    <rPh sb="4" eb="6">
      <t>シュウニュウ</t>
    </rPh>
    <rPh sb="7" eb="10">
      <t>カドウリツ</t>
    </rPh>
    <rPh sb="15" eb="17">
      <t>バアイ</t>
    </rPh>
    <phoneticPr fontId="34"/>
  </si>
  <si>
    <t>◎駐車場収入(機械式駐車場No.1~No.13が空きの場合)</t>
    <rPh sb="1" eb="4">
      <t>チュウシャジョウ</t>
    </rPh>
    <rPh sb="4" eb="6">
      <t>シュウニュウ</t>
    </rPh>
    <rPh sb="7" eb="13">
      <t>キカイシキチュウシャジョウ</t>
    </rPh>
    <rPh sb="24" eb="25">
      <t>ア</t>
    </rPh>
    <rPh sb="27" eb="29">
      <t>バアイ</t>
    </rPh>
    <phoneticPr fontId="34"/>
  </si>
  <si>
    <t>駐車場契約台数</t>
    <rPh sb="0" eb="3">
      <t>チュウシャジョウ</t>
    </rPh>
    <rPh sb="3" eb="5">
      <t>ケイヤク</t>
    </rPh>
    <rPh sb="5" eb="7">
      <t>ダイスウ</t>
    </rPh>
    <phoneticPr fontId="34"/>
  </si>
  <si>
    <t>駐車場契約台数</t>
    <rPh sb="0" eb="3">
      <t>チュウシャジョウ</t>
    </rPh>
    <rPh sb="3" eb="5">
      <t>ケイヤク</t>
    </rPh>
    <phoneticPr fontId="34"/>
  </si>
  <si>
    <t>駐車場収入合計/月</t>
    <rPh sb="0" eb="3">
      <t>チュウシャジョウ</t>
    </rPh>
    <rPh sb="3" eb="5">
      <t>シュウニュウ</t>
    </rPh>
    <rPh sb="5" eb="7">
      <t>ゴウケイ</t>
    </rPh>
    <rPh sb="8" eb="9">
      <t>ツキ</t>
    </rPh>
    <phoneticPr fontId="34"/>
  </si>
  <si>
    <t>駐車場収入合計/年</t>
    <rPh sb="0" eb="3">
      <t>チュウシャジョウ</t>
    </rPh>
    <rPh sb="3" eb="5">
      <t>シュウニュウ</t>
    </rPh>
    <rPh sb="5" eb="7">
      <t>ゴウケイ</t>
    </rPh>
    <rPh sb="8" eb="9">
      <t>ネン</t>
    </rPh>
    <phoneticPr fontId="34"/>
  </si>
  <si>
    <t>世帯数</t>
    <rPh sb="0" eb="3">
      <t>セタイスウ</t>
    </rPh>
    <phoneticPr fontId="34"/>
  </si>
  <si>
    <t>◎駐車場収入まとめ(現状)</t>
    <rPh sb="1" eb="4">
      <t>チュウシャジョウ</t>
    </rPh>
    <rPh sb="4" eb="6">
      <t>シュウニュウ</t>
    </rPh>
    <rPh sb="10" eb="12">
      <t>ゲンジョウ</t>
    </rPh>
    <phoneticPr fontId="34"/>
  </si>
  <si>
    <t>組合支出</t>
    <rPh sb="0" eb="2">
      <t>クミアイ</t>
    </rPh>
    <rPh sb="2" eb="4">
      <t>シシュツ</t>
    </rPh>
    <phoneticPr fontId="34"/>
  </si>
  <si>
    <t>円/年</t>
    <phoneticPr fontId="34"/>
  </si>
  <si>
    <t>一般会計+特別会計</t>
    <rPh sb="0" eb="4">
      <t>イッパンカイケイ</t>
    </rPh>
    <rPh sb="5" eb="7">
      <t>トクベツ</t>
    </rPh>
    <rPh sb="7" eb="9">
      <t>カイケイ</t>
    </rPh>
    <phoneticPr fontId="34"/>
  </si>
  <si>
    <t>一般会計</t>
    <rPh sb="0" eb="2">
      <t>イッパン</t>
    </rPh>
    <rPh sb="2" eb="4">
      <t>カイケイ</t>
    </rPh>
    <phoneticPr fontId="34"/>
  </si>
  <si>
    <t>・・・前年度12月の稼働率40％を管理費としている。</t>
    <rPh sb="3" eb="6">
      <t>ゼンネンド</t>
    </rPh>
    <rPh sb="8" eb="9">
      <t>ガツ</t>
    </rPh>
    <rPh sb="10" eb="13">
      <t>カドウリツ</t>
    </rPh>
    <rPh sb="17" eb="20">
      <t>カンリヒ</t>
    </rPh>
    <phoneticPr fontId="34"/>
  </si>
  <si>
    <t>特別会計</t>
    <rPh sb="0" eb="2">
      <t>トクベツ</t>
    </rPh>
    <rPh sb="2" eb="4">
      <t>カイケイ</t>
    </rPh>
    <phoneticPr fontId="34"/>
  </si>
  <si>
    <t>・・・修繕費に回っている予算</t>
    <rPh sb="3" eb="6">
      <t>シュウゼンヒ</t>
    </rPh>
    <rPh sb="7" eb="8">
      <t>マワ</t>
    </rPh>
    <rPh sb="12" eb="14">
      <t>ヨサン</t>
    </rPh>
    <phoneticPr fontId="34"/>
  </si>
  <si>
    <t>組合損益(円/年)</t>
    <rPh sb="0" eb="2">
      <t>クミアイ</t>
    </rPh>
    <rPh sb="2" eb="4">
      <t>ソンエキ</t>
    </rPh>
    <phoneticPr fontId="34"/>
  </si>
  <si>
    <t>損益(20年間)</t>
    <rPh sb="0" eb="2">
      <t>ソンエキ</t>
    </rPh>
    <rPh sb="5" eb="6">
      <t>ネン</t>
    </rPh>
    <rPh sb="6" eb="7">
      <t>カン</t>
    </rPh>
    <phoneticPr fontId="34"/>
  </si>
  <si>
    <t>料金改定(月/20年)</t>
    <rPh sb="0" eb="2">
      <t>リョウキン</t>
    </rPh>
    <rPh sb="2" eb="4">
      <t>カイテイ</t>
    </rPh>
    <rPh sb="5" eb="6">
      <t>ツキ</t>
    </rPh>
    <rPh sb="9" eb="10">
      <t>ネン</t>
    </rPh>
    <phoneticPr fontId="34"/>
  </si>
  <si>
    <t>全員で負担(月)</t>
    <rPh sb="0" eb="2">
      <t>ゼンイン</t>
    </rPh>
    <rPh sb="3" eb="5">
      <t>フタン</t>
    </rPh>
    <rPh sb="6" eb="7">
      <t>ツキ</t>
    </rPh>
    <phoneticPr fontId="34"/>
  </si>
  <si>
    <t>伏見現在</t>
    <rPh sb="0" eb="2">
      <t>フシミ</t>
    </rPh>
    <rPh sb="2" eb="4">
      <t>ゲンザイ</t>
    </rPh>
    <phoneticPr fontId="34"/>
  </si>
  <si>
    <t>1200円値上げ</t>
    <rPh sb="4" eb="5">
      <t>エン</t>
    </rPh>
    <rPh sb="5" eb="7">
      <t>ネア</t>
    </rPh>
    <phoneticPr fontId="34"/>
  </si>
  <si>
    <t>伏見改定後</t>
    <rPh sb="0" eb="2">
      <t>フシミ</t>
    </rPh>
    <rPh sb="2" eb="4">
      <t>カイテイ</t>
    </rPh>
    <rPh sb="4" eb="5">
      <t>ゴ</t>
    </rPh>
    <phoneticPr fontId="34"/>
  </si>
  <si>
    <t>テクノパーク(参考)</t>
    <rPh sb="7" eb="9">
      <t>サンコウ</t>
    </rPh>
    <phoneticPr fontId="34"/>
  </si>
  <si>
    <t>円/回</t>
    <rPh sb="0" eb="1">
      <t>エン</t>
    </rPh>
    <rPh sb="2" eb="3">
      <t>カイ</t>
    </rPh>
    <phoneticPr fontId="34"/>
  </si>
  <si>
    <t>機械式駐車場更新</t>
    <rPh sb="0" eb="2">
      <t>キカイ</t>
    </rPh>
    <rPh sb="2" eb="3">
      <t>シキ</t>
    </rPh>
    <rPh sb="3" eb="5">
      <t>チュウシャ</t>
    </rPh>
    <rPh sb="5" eb="6">
      <t>ジョウ</t>
    </rPh>
    <rPh sb="6" eb="8">
      <t>コウシン</t>
    </rPh>
    <phoneticPr fontId="34"/>
  </si>
  <si>
    <t>・・・20年目/回と想定</t>
    <rPh sb="5" eb="6">
      <t>ネン</t>
    </rPh>
    <rPh sb="6" eb="7">
      <t>メ</t>
    </rPh>
    <rPh sb="8" eb="9">
      <t>カイ</t>
    </rPh>
    <rPh sb="10" eb="12">
      <t>ソウテイ</t>
    </rPh>
    <phoneticPr fontId="34"/>
  </si>
  <si>
    <t>鉄部塗装</t>
    <rPh sb="0" eb="2">
      <t>テツブ</t>
    </rPh>
    <rPh sb="2" eb="4">
      <t>トソウ</t>
    </rPh>
    <phoneticPr fontId="34"/>
  </si>
  <si>
    <t>・・・5年目/回と想定</t>
    <rPh sb="4" eb="5">
      <t>ネン</t>
    </rPh>
    <rPh sb="5" eb="6">
      <t>メ</t>
    </rPh>
    <rPh sb="7" eb="8">
      <t>カイ</t>
    </rPh>
    <rPh sb="9" eb="11">
      <t>ソウテイ</t>
    </rPh>
    <phoneticPr fontId="34"/>
  </si>
  <si>
    <t>モーター・チェーン交換</t>
    <rPh sb="9" eb="11">
      <t>コウカン</t>
    </rPh>
    <phoneticPr fontId="34"/>
  </si>
  <si>
    <t>No.27~29を管理費(一般会計)へ、No.1～No.26を先行して、稼働率：50％分を先行として修繕積立金(駐車場会計)へ、残った分を管理費(一般会計)へ充足</t>
    <phoneticPr fontId="4"/>
  </si>
  <si>
    <t>銀行口座を理事長交代時の引継ぎが1つ多くなる</t>
    <rPh sb="0" eb="2">
      <t>ギンコウ</t>
    </rPh>
    <rPh sb="2" eb="4">
      <t>コウザ</t>
    </rPh>
    <rPh sb="5" eb="8">
      <t>リジチョウ</t>
    </rPh>
    <rPh sb="8" eb="11">
      <t>コウタイジ</t>
    </rPh>
    <rPh sb="12" eb="14">
      <t>ヒキツ</t>
    </rPh>
    <rPh sb="18" eb="19">
      <t>オオ</t>
    </rPh>
    <phoneticPr fontId="4"/>
  </si>
  <si>
    <t>No.1~13、No.27~29を管理費(一般会計)へ、No.14～No.26を修繕積立金(駐車場会計)へ</t>
    <phoneticPr fontId="4"/>
  </si>
  <si>
    <t>←</t>
  </si>
  <si>
    <t>←</t>
    <phoneticPr fontId="4"/>
  </si>
  <si>
    <t>-</t>
    <phoneticPr fontId="4"/>
  </si>
  <si>
    <t>駐車場稼働率が下がると、管理費が不足する。</t>
    <rPh sb="0" eb="6">
      <t>チュウシャジョウカドウリツ</t>
    </rPh>
    <rPh sb="7" eb="8">
      <t>サ</t>
    </rPh>
    <rPh sb="12" eb="15">
      <t>カンリヒ</t>
    </rPh>
    <rPh sb="16" eb="18">
      <t>フソク</t>
    </rPh>
    <phoneticPr fontId="4"/>
  </si>
  <si>
    <t>駐車場稼働率が下がると、
管理費＆修繕費が不足する。</t>
    <rPh sb="17" eb="20">
      <t>シュウゼンヒ</t>
    </rPh>
    <phoneticPr fontId="4"/>
  </si>
  <si>
    <t>1つの銀行が倒産したとても、片方の口座が残るので、資金調達しやすい。</t>
    <rPh sb="3" eb="5">
      <t>ギンコウ</t>
    </rPh>
    <rPh sb="6" eb="8">
      <t>トウサン</t>
    </rPh>
    <rPh sb="14" eb="16">
      <t>カタホウ</t>
    </rPh>
    <rPh sb="17" eb="19">
      <t>コウザ</t>
    </rPh>
    <rPh sb="20" eb="21">
      <t>ノコ</t>
    </rPh>
    <rPh sb="25" eb="27">
      <t>シキン</t>
    </rPh>
    <rPh sb="27" eb="29">
      <t>チョウタツ</t>
    </rPh>
    <phoneticPr fontId="4"/>
  </si>
  <si>
    <t>※契約状況による機械式駐車場の損益計算表 (2022年3月1日時点)…追加で契約無い場合</t>
    <rPh sb="1" eb="3">
      <t>ケイヤク</t>
    </rPh>
    <rPh sb="3" eb="5">
      <t>ジョウキョウ</t>
    </rPh>
    <rPh sb="8" eb="11">
      <t>キカイシキ</t>
    </rPh>
    <rPh sb="11" eb="14">
      <t>チュウシャジョウ</t>
    </rPh>
    <rPh sb="15" eb="17">
      <t>ソンエキ</t>
    </rPh>
    <rPh sb="17" eb="20">
      <t>ケイサンヒョウ</t>
    </rPh>
    <rPh sb="26" eb="27">
      <t>ネン</t>
    </rPh>
    <rPh sb="28" eb="29">
      <t>ガツ</t>
    </rPh>
    <rPh sb="30" eb="31">
      <t>ニチ</t>
    </rPh>
    <rPh sb="31" eb="33">
      <t>ジテン</t>
    </rPh>
    <rPh sb="35" eb="37">
      <t>ツイカ</t>
    </rPh>
    <rPh sb="38" eb="40">
      <t>ケイヤク</t>
    </rPh>
    <rPh sb="40" eb="41">
      <t>ナ</t>
    </rPh>
    <rPh sb="42" eb="44">
      <t>バアイ</t>
    </rPh>
    <phoneticPr fontId="34"/>
  </si>
  <si>
    <t>共有持分割合</t>
    <rPh sb="0" eb="2">
      <t>キョウユウ</t>
    </rPh>
    <rPh sb="2" eb="4">
      <t>モチブン</t>
    </rPh>
    <rPh sb="4" eb="6">
      <t>ワリアイ</t>
    </rPh>
    <phoneticPr fontId="34"/>
  </si>
  <si>
    <t>②-①</t>
    <phoneticPr fontId="4"/>
  </si>
  <si>
    <t>修繕費合計</t>
    <rPh sb="0" eb="3">
      <t>シュウゼンヒ</t>
    </rPh>
    <rPh sb="3" eb="5">
      <t>ゴウケイ</t>
    </rPh>
    <phoneticPr fontId="4"/>
  </si>
  <si>
    <t>タイプ</t>
    <phoneticPr fontId="34"/>
  </si>
  <si>
    <t>部屋番号</t>
    <rPh sb="0" eb="2">
      <t>ヘヤ</t>
    </rPh>
    <rPh sb="2" eb="4">
      <t>バンゴウ</t>
    </rPh>
    <phoneticPr fontId="34"/>
  </si>
  <si>
    <r>
      <t>専有面積(m</t>
    </r>
    <r>
      <rPr>
        <vertAlign val="superscript"/>
        <sz val="11"/>
        <color theme="1"/>
        <rFont val="Meiryo UI"/>
        <family val="3"/>
        <charset val="128"/>
      </rPr>
      <t>2</t>
    </r>
    <r>
      <rPr>
        <sz val="11"/>
        <color theme="1"/>
        <rFont val="Meiryo UI"/>
        <family val="3"/>
        <charset val="128"/>
      </rPr>
      <t>)</t>
    </r>
    <rPh sb="0" eb="2">
      <t>センユウ</t>
    </rPh>
    <rPh sb="2" eb="4">
      <t>メンセキ</t>
    </rPh>
    <phoneticPr fontId="34"/>
  </si>
  <si>
    <t>分母　448,905</t>
    <rPh sb="0" eb="2">
      <t>ブンボ</t>
    </rPh>
    <phoneticPr fontId="34"/>
  </si>
  <si>
    <t>修繕費(円)</t>
    <rPh sb="0" eb="3">
      <t>シュウゼンヒ</t>
    </rPh>
    <rPh sb="4" eb="5">
      <t>エン</t>
    </rPh>
    <phoneticPr fontId="34"/>
  </si>
  <si>
    <t>修繕費(円)</t>
    <rPh sb="0" eb="3">
      <t>シュウゼンヒ</t>
    </rPh>
    <phoneticPr fontId="4"/>
  </si>
  <si>
    <t>(円/月)</t>
    <phoneticPr fontId="4"/>
  </si>
  <si>
    <t>(円/年)</t>
    <rPh sb="3" eb="4">
      <t>ネン</t>
    </rPh>
    <phoneticPr fontId="4"/>
  </si>
  <si>
    <t>に対する分子</t>
    <rPh sb="1" eb="2">
      <t>タイ</t>
    </rPh>
    <rPh sb="4" eb="6">
      <t>ブンシ</t>
    </rPh>
    <phoneticPr fontId="34"/>
  </si>
  <si>
    <t>A</t>
    <phoneticPr fontId="34"/>
  </si>
  <si>
    <t>201, 301, 401, 501, 601, 701, 801, 901, 1001, 1101, 1201, 1301</t>
    <phoneticPr fontId="34"/>
  </si>
  <si>
    <t>B</t>
    <phoneticPr fontId="34"/>
  </si>
  <si>
    <t>202, 302, 402, 502, 602, 702, 802, 902, 1002, 1102, 1202, 1302</t>
    <phoneticPr fontId="4"/>
  </si>
  <si>
    <t>C</t>
    <phoneticPr fontId="34"/>
  </si>
  <si>
    <t>203, 303, 403, 503, 603, 703, 803, 903, 1003, 1103, 1203, 1303</t>
    <phoneticPr fontId="4"/>
  </si>
  <si>
    <t>D</t>
    <phoneticPr fontId="34"/>
  </si>
  <si>
    <t>304, 404, 504, 604, 704, 804, 904, 1004, 1104, 1204, 1304</t>
    <phoneticPr fontId="34"/>
  </si>
  <si>
    <t>E</t>
    <phoneticPr fontId="34"/>
  </si>
  <si>
    <t>305, 405, 505, 605, 705, 805, 905, 1005, 1105, 1205, 1305</t>
    <phoneticPr fontId="4"/>
  </si>
  <si>
    <t>F</t>
    <phoneticPr fontId="34"/>
  </si>
  <si>
    <t>306, 406, 506, 606, 706, 806, 906, 1006, 1106, 1206, 1306</t>
    <phoneticPr fontId="4"/>
  </si>
  <si>
    <t>合計</t>
    <rPh sb="0" eb="2">
      <t>ゴウケイ</t>
    </rPh>
    <phoneticPr fontId="34"/>
  </si>
  <si>
    <t>③-①</t>
    <phoneticPr fontId="4"/>
  </si>
  <si>
    <t>④-①</t>
    <phoneticPr fontId="4"/>
  </si>
  <si>
    <t>⑤-①</t>
    <phoneticPr fontId="4"/>
  </si>
  <si>
    <t>管理費合計</t>
    <rPh sb="0" eb="3">
      <t>カンリヒ</t>
    </rPh>
    <rPh sb="3" eb="5">
      <t>ゴウケイ</t>
    </rPh>
    <phoneticPr fontId="4"/>
  </si>
  <si>
    <t>第8期</t>
    <rPh sb="0" eb="1">
      <t>ダイ</t>
    </rPh>
    <rPh sb="2" eb="3">
      <t>キ</t>
    </rPh>
    <phoneticPr fontId="4"/>
  </si>
  <si>
    <t>第9期(予算想定)</t>
    <rPh sb="4" eb="6">
      <t>ヨサン</t>
    </rPh>
    <rPh sb="6" eb="8">
      <t>ソウテイ</t>
    </rPh>
    <phoneticPr fontId="4"/>
  </si>
  <si>
    <t>駐車場使用料無</t>
    <rPh sb="0" eb="3">
      <t>チュウシャジョウ</t>
    </rPh>
    <rPh sb="3" eb="6">
      <t>シヨウリョウ</t>
    </rPh>
    <rPh sb="6" eb="7">
      <t>ナ</t>
    </rPh>
    <phoneticPr fontId="4"/>
  </si>
  <si>
    <t>従来通り</t>
    <rPh sb="0" eb="2">
      <t>ジュウライ</t>
    </rPh>
    <rPh sb="2" eb="3">
      <t>トオ</t>
    </rPh>
    <phoneticPr fontId="4"/>
  </si>
  <si>
    <t>管理費+0円/月</t>
    <rPh sb="0" eb="3">
      <t>カンリヒ</t>
    </rPh>
    <rPh sb="5" eb="6">
      <t>エン</t>
    </rPh>
    <rPh sb="7" eb="8">
      <t>ツキ</t>
    </rPh>
    <phoneticPr fontId="4"/>
  </si>
  <si>
    <t>項目名</t>
    <rPh sb="0" eb="2">
      <t>コウモク</t>
    </rPh>
    <rPh sb="2" eb="3">
      <t>メイ</t>
    </rPh>
    <phoneticPr fontId="4"/>
  </si>
  <si>
    <t>予算</t>
    <rPh sb="0" eb="2">
      <t>ヨサン</t>
    </rPh>
    <phoneticPr fontId="4"/>
  </si>
  <si>
    <t>実績</t>
    <rPh sb="0" eb="2">
      <t>ジッセキ</t>
    </rPh>
    <phoneticPr fontId="4"/>
  </si>
  <si>
    <t>予算差異</t>
    <rPh sb="0" eb="2">
      <t>ヨサン</t>
    </rPh>
    <rPh sb="2" eb="4">
      <t>サイ</t>
    </rPh>
    <phoneticPr fontId="4"/>
  </si>
  <si>
    <t>管理費</t>
    <rPh sb="0" eb="3">
      <t>カンリヒ</t>
    </rPh>
    <phoneticPr fontId="4"/>
  </si>
  <si>
    <t>駐車場使用料</t>
    <rPh sb="0" eb="3">
      <t>チュウシャジョウ</t>
    </rPh>
    <rPh sb="3" eb="6">
      <t>シヨウリョウ</t>
    </rPh>
    <phoneticPr fontId="4"/>
  </si>
  <si>
    <t>駐輪場使用料</t>
    <rPh sb="0" eb="3">
      <t>チュウリンジョウ</t>
    </rPh>
    <rPh sb="3" eb="6">
      <t>シヨウリョウ</t>
    </rPh>
    <phoneticPr fontId="4"/>
  </si>
  <si>
    <t>バイク置場使用料</t>
    <rPh sb="3" eb="5">
      <t>オキバ</t>
    </rPh>
    <rPh sb="5" eb="8">
      <t>シヨウリョウ</t>
    </rPh>
    <phoneticPr fontId="4"/>
  </si>
  <si>
    <t>【収入の部合計】</t>
    <rPh sb="1" eb="3">
      <t>シュウニュウ</t>
    </rPh>
    <rPh sb="4" eb="5">
      <t>ブ</t>
    </rPh>
    <rPh sb="5" eb="7">
      <t>ゴウケイ</t>
    </rPh>
    <phoneticPr fontId="4"/>
  </si>
  <si>
    <t>管理委託費</t>
    <rPh sb="0" eb="2">
      <t>カンリ</t>
    </rPh>
    <rPh sb="2" eb="4">
      <t>イタク</t>
    </rPh>
    <rPh sb="4" eb="5">
      <t>ヒ</t>
    </rPh>
    <phoneticPr fontId="4"/>
  </si>
  <si>
    <t>宅配ボックス保守点検費</t>
    <rPh sb="0" eb="2">
      <t>タクハイ</t>
    </rPh>
    <rPh sb="6" eb="8">
      <t>ホシュ</t>
    </rPh>
    <rPh sb="8" eb="10">
      <t>テンケン</t>
    </rPh>
    <rPh sb="10" eb="11">
      <t>ヒ</t>
    </rPh>
    <phoneticPr fontId="4"/>
  </si>
  <si>
    <t>電気料削減システム利用料</t>
    <rPh sb="0" eb="2">
      <t>デンキ</t>
    </rPh>
    <rPh sb="2" eb="3">
      <t>リョウ</t>
    </rPh>
    <rPh sb="3" eb="5">
      <t>サクゲン</t>
    </rPh>
    <rPh sb="9" eb="11">
      <t>リヨウ</t>
    </rPh>
    <rPh sb="11" eb="12">
      <t>リョウ</t>
    </rPh>
    <phoneticPr fontId="4"/>
  </si>
  <si>
    <t>電気料金</t>
    <rPh sb="0" eb="2">
      <t>デンキ</t>
    </rPh>
    <rPh sb="2" eb="4">
      <t>リョウキン</t>
    </rPh>
    <phoneticPr fontId="4"/>
  </si>
  <si>
    <t>水道料</t>
    <rPh sb="0" eb="2">
      <t>スイドウ</t>
    </rPh>
    <rPh sb="2" eb="3">
      <t>リョウ</t>
    </rPh>
    <phoneticPr fontId="4"/>
  </si>
  <si>
    <t>損害保険料</t>
    <rPh sb="0" eb="2">
      <t>ソンガイ</t>
    </rPh>
    <rPh sb="2" eb="4">
      <t>ホケン</t>
    </rPh>
    <rPh sb="4" eb="5">
      <t>リョウ</t>
    </rPh>
    <phoneticPr fontId="4"/>
  </si>
  <si>
    <t>←地震保険追加</t>
    <rPh sb="1" eb="5">
      <t>ジシンホケン</t>
    </rPh>
    <rPh sb="5" eb="7">
      <t>ツイカ</t>
    </rPh>
    <phoneticPr fontId="4"/>
  </si>
  <si>
    <t>宅配ボックスリース料</t>
    <rPh sb="0" eb="2">
      <t>タクハイ</t>
    </rPh>
    <rPh sb="9" eb="10">
      <t>リョウ</t>
    </rPh>
    <phoneticPr fontId="4"/>
  </si>
  <si>
    <t>防犯カメラレンタル料</t>
    <rPh sb="0" eb="2">
      <t>ボウハン</t>
    </rPh>
    <rPh sb="9" eb="10">
      <t>リョウ</t>
    </rPh>
    <phoneticPr fontId="4"/>
  </si>
  <si>
    <t>防犯カメラリース料</t>
    <rPh sb="0" eb="2">
      <t>ボウハン</t>
    </rPh>
    <rPh sb="8" eb="9">
      <t>リョウ</t>
    </rPh>
    <phoneticPr fontId="4"/>
  </si>
  <si>
    <t>修繕費</t>
    <rPh sb="0" eb="3">
      <t>シュウゼンヒ</t>
    </rPh>
    <phoneticPr fontId="4"/>
  </si>
  <si>
    <t>通信費</t>
    <rPh sb="0" eb="3">
      <t>ツウシンヒ</t>
    </rPh>
    <phoneticPr fontId="4"/>
  </si>
  <si>
    <t>インターネット施設利用料</t>
    <rPh sb="7" eb="9">
      <t>シセツ</t>
    </rPh>
    <rPh sb="9" eb="12">
      <t>リヨウリョウ</t>
    </rPh>
    <phoneticPr fontId="4"/>
  </si>
  <si>
    <t>自治会費</t>
    <rPh sb="0" eb="3">
      <t>ジチカイ</t>
    </rPh>
    <rPh sb="3" eb="4">
      <t>ヒ</t>
    </rPh>
    <phoneticPr fontId="4"/>
  </si>
  <si>
    <t>管理組合運営費</t>
    <rPh sb="0" eb="2">
      <t>カンリ</t>
    </rPh>
    <rPh sb="2" eb="4">
      <t>クミアイ</t>
    </rPh>
    <rPh sb="4" eb="6">
      <t>ウンエイ</t>
    </rPh>
    <rPh sb="6" eb="7">
      <t>ヒ</t>
    </rPh>
    <phoneticPr fontId="4"/>
  </si>
  <si>
    <t>CATV利用料</t>
    <rPh sb="4" eb="7">
      <t>リヨウリョウ</t>
    </rPh>
    <phoneticPr fontId="4"/>
  </si>
  <si>
    <t>生活総合サポートサービス契約料</t>
    <rPh sb="0" eb="2">
      <t>セイカツ</t>
    </rPh>
    <rPh sb="2" eb="4">
      <t>ソウゴウ</t>
    </rPh>
    <rPh sb="12" eb="14">
      <t>ケイヤク</t>
    </rPh>
    <rPh sb="14" eb="15">
      <t>リョウ</t>
    </rPh>
    <phoneticPr fontId="4"/>
  </si>
  <si>
    <t>予備費</t>
    <rPh sb="0" eb="3">
      <t>ヨビヒ</t>
    </rPh>
    <phoneticPr fontId="4"/>
  </si>
  <si>
    <t>【支出の部合計】</t>
    <rPh sb="1" eb="3">
      <t>シシュツ</t>
    </rPh>
    <rPh sb="4" eb="5">
      <t>ブ</t>
    </rPh>
    <rPh sb="5" eb="7">
      <t>ゴウケイ</t>
    </rPh>
    <phoneticPr fontId="4"/>
  </si>
  <si>
    <t>差額：収入合計－支出合計</t>
    <rPh sb="0" eb="2">
      <t>サガク</t>
    </rPh>
    <rPh sb="3" eb="5">
      <t>シュウニュウ</t>
    </rPh>
    <rPh sb="5" eb="7">
      <t>ゴウケイ</t>
    </rPh>
    <rPh sb="8" eb="10">
      <t>シシュツ</t>
    </rPh>
    <rPh sb="10" eb="12">
      <t>ゴウケイ</t>
    </rPh>
    <phoneticPr fontId="4"/>
  </si>
  <si>
    <r>
      <t>①・・・現状(173円/m</t>
    </r>
    <r>
      <rPr>
        <b/>
        <vertAlign val="superscript"/>
        <sz val="12"/>
        <color theme="1"/>
        <rFont val="Meiryo UI"/>
        <family val="3"/>
        <charset val="128"/>
      </rPr>
      <t>2</t>
    </r>
    <r>
      <rPr>
        <b/>
        <sz val="12"/>
        <color theme="1"/>
        <rFont val="Meiryo UI"/>
        <family val="3"/>
        <charset val="128"/>
      </rPr>
      <t>)</t>
    </r>
    <rPh sb="4" eb="6">
      <t>ゲンジョウ</t>
    </rPh>
    <rPh sb="10" eb="11">
      <t>エン</t>
    </rPh>
    <phoneticPr fontId="34"/>
  </si>
  <si>
    <t>管理費(円)</t>
    <rPh sb="0" eb="3">
      <t>カンリヒ</t>
    </rPh>
    <rPh sb="4" eb="5">
      <t>エン</t>
    </rPh>
    <phoneticPr fontId="34"/>
  </si>
  <si>
    <r>
      <t>管理費(円/m</t>
    </r>
    <r>
      <rPr>
        <b/>
        <vertAlign val="superscript"/>
        <sz val="11"/>
        <color theme="1"/>
        <rFont val="Meiryo UI"/>
        <family val="3"/>
        <charset val="128"/>
      </rPr>
      <t>2</t>
    </r>
    <r>
      <rPr>
        <b/>
        <sz val="11"/>
        <color theme="1"/>
        <rFont val="Meiryo UI"/>
        <family val="3"/>
        <charset val="128"/>
      </rPr>
      <t>)</t>
    </r>
    <rPh sb="0" eb="3">
      <t>カンリヒ</t>
    </rPh>
    <rPh sb="4" eb="5">
      <t>エン</t>
    </rPh>
    <phoneticPr fontId="34"/>
  </si>
  <si>
    <t>管理費(円) 削減案</t>
    <rPh sb="0" eb="3">
      <t>カンリヒ</t>
    </rPh>
    <rPh sb="4" eb="5">
      <t>エン</t>
    </rPh>
    <rPh sb="7" eb="9">
      <t>サクゲン</t>
    </rPh>
    <rPh sb="9" eb="10">
      <t>アン</t>
    </rPh>
    <phoneticPr fontId="34"/>
  </si>
  <si>
    <r>
      <t>管理費(円/m</t>
    </r>
    <r>
      <rPr>
        <vertAlign val="superscript"/>
        <sz val="11"/>
        <color theme="1"/>
        <rFont val="Meiryo UI"/>
        <family val="3"/>
        <charset val="128"/>
      </rPr>
      <t>2</t>
    </r>
    <r>
      <rPr>
        <sz val="11"/>
        <color theme="1"/>
        <rFont val="Meiryo UI"/>
        <family val="3"/>
        <charset val="128"/>
      </rPr>
      <t>)</t>
    </r>
    <rPh sb="0" eb="3">
      <t>カンリヒ</t>
    </rPh>
    <rPh sb="4" eb="5">
      <t>エン</t>
    </rPh>
    <phoneticPr fontId="34"/>
  </si>
  <si>
    <r>
      <t>管理費(円/m</t>
    </r>
    <r>
      <rPr>
        <b/>
        <vertAlign val="superscript"/>
        <sz val="11"/>
        <color theme="1"/>
        <rFont val="Meiryo UI"/>
        <family val="3"/>
        <charset val="128"/>
      </rPr>
      <t>2</t>
    </r>
    <r>
      <rPr>
        <b/>
        <sz val="11"/>
        <color theme="1"/>
        <rFont val="Meiryo UI"/>
        <family val="3"/>
        <charset val="128"/>
      </rPr>
      <t>)</t>
    </r>
    <rPh sb="0" eb="3">
      <t>カンリヒ</t>
    </rPh>
    <phoneticPr fontId="4"/>
  </si>
  <si>
    <t>管理費(円)</t>
    <rPh sb="0" eb="3">
      <t>カンリヒ</t>
    </rPh>
    <phoneticPr fontId="4"/>
  </si>
  <si>
    <t>201, 301, 401, 501, 601, 701, 801, 901, 
1001, 1101, 1201, 1301</t>
    <phoneticPr fontId="34"/>
  </si>
  <si>
    <t>202, 302, 402, 502, 602, 702, 802, 902, 
1002, 1102, 1202, 1302</t>
  </si>
  <si>
    <t>203, 303, 403, 503, 603, 703, 803, 903, 
1003, 1103, 1203, 1303</t>
  </si>
  <si>
    <t>304, 404, 504, 604, 704, 804, 904, 
1004, 1104, 1204, 1304</t>
    <phoneticPr fontId="34"/>
  </si>
  <si>
    <t>305, 405, 505, 605, 705, 805, 905, 
1005, 1105, 1205, 1305</t>
  </si>
  <si>
    <t>306, 406, 506, 606, 706, 806, 906, 
1006, 1106, 1206, 1306</t>
  </si>
  <si>
    <r>
      <t>管理費(円/m</t>
    </r>
    <r>
      <rPr>
        <vertAlign val="superscript"/>
        <sz val="11"/>
        <color theme="1"/>
        <rFont val="Meiryo UI"/>
        <family val="3"/>
        <charset val="128"/>
      </rPr>
      <t>2</t>
    </r>
    <r>
      <rPr>
        <sz val="11"/>
        <color theme="1"/>
        <rFont val="Meiryo UI"/>
        <family val="3"/>
        <charset val="128"/>
      </rPr>
      <t>)</t>
    </r>
    <phoneticPr fontId="4"/>
  </si>
  <si>
    <t>管理費(円)</t>
  </si>
  <si>
    <r>
      <t>管理費(円/m</t>
    </r>
    <r>
      <rPr>
        <b/>
        <vertAlign val="superscript"/>
        <sz val="11"/>
        <color theme="1"/>
        <rFont val="Meiryo UI"/>
        <family val="3"/>
        <charset val="128"/>
      </rPr>
      <t>2</t>
    </r>
    <r>
      <rPr>
        <b/>
        <sz val="11"/>
        <color theme="1"/>
        <rFont val="Meiryo UI"/>
        <family val="3"/>
        <charset val="128"/>
      </rPr>
      <t>)</t>
    </r>
    <phoneticPr fontId="4"/>
  </si>
  <si>
    <t>合計</t>
    <rPh sb="0" eb="2">
      <t>ゴウケイ</t>
    </rPh>
    <phoneticPr fontId="4"/>
  </si>
  <si>
    <t>①機械式駐車場 保守点検費用</t>
    <rPh sb="1" eb="7">
      <t>キカイシキチュウシャジョウ</t>
    </rPh>
    <rPh sb="8" eb="12">
      <t>ホシュテンケン</t>
    </rPh>
    <rPh sb="12" eb="14">
      <t>ヒヨウ</t>
    </rPh>
    <phoneticPr fontId="4"/>
  </si>
  <si>
    <t>②機械式駐車場 電気料金</t>
    <rPh sb="1" eb="7">
      <t>キカイシキチュウシャジョウ</t>
    </rPh>
    <rPh sb="8" eb="10">
      <t>デンキ</t>
    </rPh>
    <rPh sb="10" eb="12">
      <t>リョウキン</t>
    </rPh>
    <phoneticPr fontId="4"/>
  </si>
  <si>
    <t>補足説明</t>
    <rPh sb="0" eb="2">
      <t>ホソク</t>
    </rPh>
    <rPh sb="2" eb="4">
      <t>セツメイ</t>
    </rPh>
    <phoneticPr fontId="4"/>
  </si>
  <si>
    <t>必要項目</t>
    <rPh sb="0" eb="2">
      <t>ヒツヨウ</t>
    </rPh>
    <rPh sb="2" eb="4">
      <t>コウモク</t>
    </rPh>
    <phoneticPr fontId="4"/>
  </si>
  <si>
    <t>円/月</t>
    <rPh sb="2" eb="3">
      <t>ツキ</t>
    </rPh>
    <phoneticPr fontId="4"/>
  </si>
  <si>
    <t>×</t>
    <phoneticPr fontId="4"/>
  </si>
  <si>
    <t>ヶ月</t>
    <rPh sb="1" eb="2">
      <t>ゲツ</t>
    </rPh>
    <phoneticPr fontId="4"/>
  </si>
  <si>
    <t>＝</t>
    <phoneticPr fontId="4"/>
  </si>
  <si>
    <t>円/年</t>
    <rPh sb="2" eb="3">
      <t>ネン</t>
    </rPh>
    <phoneticPr fontId="4"/>
  </si>
  <si>
    <t>(10％税込)</t>
    <phoneticPr fontId="4"/>
  </si>
  <si>
    <t>合計：①+②</t>
    <rPh sb="0" eb="2">
      <t>ゴウケイ</t>
    </rPh>
    <phoneticPr fontId="4"/>
  </si>
  <si>
    <t>No</t>
    <phoneticPr fontId="4"/>
  </si>
  <si>
    <t>④</t>
    <phoneticPr fontId="4"/>
  </si>
  <si>
    <t>⑤</t>
    <phoneticPr fontId="4"/>
  </si>
  <si>
    <t>合計：③‐④</t>
    <rPh sb="0" eb="2">
      <t>ゴウケイ</t>
    </rPh>
    <phoneticPr fontId="4"/>
  </si>
  <si>
    <t>第8期定期総会承認された予算</t>
    <rPh sb="0" eb="1">
      <t>ダイ</t>
    </rPh>
    <rPh sb="2" eb="3">
      <t>キ</t>
    </rPh>
    <rPh sb="3" eb="5">
      <t>テイキ</t>
    </rPh>
    <rPh sb="5" eb="7">
      <t>ソウカイ</t>
    </rPh>
    <rPh sb="7" eb="9">
      <t>ショウニン</t>
    </rPh>
    <rPh sb="12" eb="14">
      <t>ヨサン</t>
    </rPh>
    <phoneticPr fontId="4"/>
  </si>
  <si>
    <t>第9期第1回臨時総会予算案</t>
    <rPh sb="0" eb="1">
      <t>ダイ</t>
    </rPh>
    <rPh sb="2" eb="3">
      <t>キ</t>
    </rPh>
    <rPh sb="3" eb="4">
      <t>ダイ</t>
    </rPh>
    <rPh sb="5" eb="6">
      <t>カイ</t>
    </rPh>
    <rPh sb="6" eb="8">
      <t>リンジ</t>
    </rPh>
    <rPh sb="8" eb="10">
      <t>ソウカイ</t>
    </rPh>
    <rPh sb="10" eb="12">
      <t>ヨサン</t>
    </rPh>
    <rPh sb="12" eb="13">
      <t>アン</t>
    </rPh>
    <phoneticPr fontId="4"/>
  </si>
  <si>
    <t>④2022年 駐車場収入(予算)</t>
    <rPh sb="5" eb="6">
      <t>ネン</t>
    </rPh>
    <rPh sb="7" eb="10">
      <t>チュウシャジョウ</t>
    </rPh>
    <rPh sb="10" eb="12">
      <t>シュウニュウ</t>
    </rPh>
    <rPh sb="13" eb="15">
      <t>ヨサン</t>
    </rPh>
    <phoneticPr fontId="4"/>
  </si>
  <si>
    <t>⑤2022年 駐車場収入(予算)</t>
    <rPh sb="5" eb="6">
      <t>ネン</t>
    </rPh>
    <rPh sb="7" eb="10">
      <t>チュウシャジョウ</t>
    </rPh>
    <rPh sb="10" eb="12">
      <t>シュウニュウ</t>
    </rPh>
    <rPh sb="13" eb="15">
      <t>ヨサン</t>
    </rPh>
    <phoneticPr fontId="4"/>
  </si>
  <si>
    <t>③機械式駐車場の必要経費</t>
    <rPh sb="1" eb="7">
      <t>キカイシキチュウシャジョウ</t>
    </rPh>
    <rPh sb="8" eb="10">
      <t>ヒツヨウ</t>
    </rPh>
    <rPh sb="10" eb="12">
      <t>ケイヒ</t>
    </rPh>
    <phoneticPr fontId="4"/>
  </si>
  <si>
    <t>①機械式駐車場 保守点検費用
＋②機械式駐車場(エレベーター含む) 電気料金</t>
    <rPh sb="30" eb="31">
      <t>フク</t>
    </rPh>
    <phoneticPr fontId="4"/>
  </si>
  <si>
    <t>26パレット＋ターンテーブルの保守点検(年4回)
(→消費税10％のままであれば固定予算)</t>
    <rPh sb="15" eb="19">
      <t>ホシュテンケン</t>
    </rPh>
    <rPh sb="20" eb="21">
      <t>ネン</t>
    </rPh>
    <rPh sb="22" eb="23">
      <t>カイ</t>
    </rPh>
    <phoneticPr fontId="4"/>
  </si>
  <si>
    <t>機械式駐車場＆エレベーター電気料金：2021年平均月額料金
(→消費税10％のままであっても変動予算)</t>
    <phoneticPr fontId="4"/>
  </si>
  <si>
    <t>共用廊下</t>
    <rPh sb="0" eb="4">
      <t>キョウヨウロウカ</t>
    </rPh>
    <phoneticPr fontId="4"/>
  </si>
  <si>
    <t>平均</t>
    <rPh sb="0" eb="2">
      <t>ヘイキン</t>
    </rPh>
    <phoneticPr fontId="4"/>
  </si>
  <si>
    <t>機械式駐車場
・エレベーター</t>
    <rPh sb="0" eb="6">
      <t>キカイシキチュウシャジョウ</t>
    </rPh>
    <phoneticPr fontId="4"/>
  </si>
  <si>
    <t>(単位：円)</t>
    <rPh sb="1" eb="3">
      <t>タンイ</t>
    </rPh>
    <rPh sb="4" eb="5">
      <t>エン</t>
    </rPh>
    <phoneticPr fontId="4"/>
  </si>
  <si>
    <t>地下消火ポンプ</t>
    <phoneticPr fontId="4"/>
  </si>
  <si>
    <t>非常電源コンセント
10階/13階</t>
    <phoneticPr fontId="4"/>
  </si>
  <si>
    <t>駐車場使用料有</t>
    <phoneticPr fontId="4"/>
  </si>
  <si>
    <t>(+2,000円/月)</t>
    <phoneticPr fontId="4"/>
  </si>
  <si>
    <t>管理費+約2,000円/月</t>
    <rPh sb="0" eb="3">
      <t>カンリヒ</t>
    </rPh>
    <rPh sb="4" eb="5">
      <t>ヤク</t>
    </rPh>
    <rPh sb="10" eb="11">
      <t>エン</t>
    </rPh>
    <rPh sb="12" eb="13">
      <t>ツキ</t>
    </rPh>
    <phoneticPr fontId="4"/>
  </si>
  <si>
    <r>
      <t>②・・・駐車場会計を一部変更した場合(204円/m</t>
    </r>
    <r>
      <rPr>
        <b/>
        <vertAlign val="superscript"/>
        <sz val="12"/>
        <color theme="1"/>
        <rFont val="Meiryo UI"/>
        <family val="3"/>
        <charset val="128"/>
      </rPr>
      <t>2</t>
    </r>
    <r>
      <rPr>
        <b/>
        <sz val="12"/>
        <color theme="1"/>
        <rFont val="Meiryo UI"/>
        <family val="3"/>
        <charset val="128"/>
      </rPr>
      <t>)</t>
    </r>
    <rPh sb="4" eb="7">
      <t>チュウシャジョウ</t>
    </rPh>
    <rPh sb="7" eb="9">
      <t>カイケイ</t>
    </rPh>
    <rPh sb="10" eb="12">
      <t>イチブ</t>
    </rPh>
    <rPh sb="12" eb="14">
      <t>ヘンコウ</t>
    </rPh>
    <rPh sb="16" eb="18">
      <t>バアイ</t>
    </rPh>
    <rPh sb="22" eb="23">
      <t>エン</t>
    </rPh>
    <phoneticPr fontId="34"/>
  </si>
  <si>
    <t>駐車場使用料有</t>
    <rPh sb="0" eb="3">
      <t>チュウシャジョウ</t>
    </rPh>
    <rPh sb="3" eb="6">
      <t>シヨウリョウ</t>
    </rPh>
    <rPh sb="6" eb="7">
      <t>ア</t>
    </rPh>
    <phoneticPr fontId="4"/>
  </si>
  <si>
    <t>(参考)</t>
    <rPh sb="1" eb="3">
      <t>サンコウ</t>
    </rPh>
    <phoneticPr fontId="4"/>
  </si>
  <si>
    <t>管理費+約3,000円/月</t>
    <rPh sb="0" eb="3">
      <t>カンリヒ</t>
    </rPh>
    <rPh sb="4" eb="5">
      <t>ヤク</t>
    </rPh>
    <rPh sb="10" eb="11">
      <t>エン</t>
    </rPh>
    <rPh sb="12" eb="13">
      <t>ツキ</t>
    </rPh>
    <phoneticPr fontId="4"/>
  </si>
  <si>
    <t>(+3,000円/月)</t>
    <phoneticPr fontId="4"/>
  </si>
  <si>
    <t>※第9期(2022年度)以降の管理費(一般会計) 収支予算案 ＜駐車場収入を変更＆分離した場合の想定＞</t>
    <rPh sb="1" eb="2">
      <t>ダイ</t>
    </rPh>
    <rPh sb="3" eb="4">
      <t>キ</t>
    </rPh>
    <rPh sb="9" eb="10">
      <t>ネン</t>
    </rPh>
    <rPh sb="10" eb="11">
      <t>ド</t>
    </rPh>
    <rPh sb="12" eb="14">
      <t>イコウ</t>
    </rPh>
    <rPh sb="15" eb="17">
      <t>カンリ</t>
    </rPh>
    <rPh sb="17" eb="18">
      <t>ヒ</t>
    </rPh>
    <rPh sb="19" eb="23">
      <t>イッパンカイケイ</t>
    </rPh>
    <rPh sb="25" eb="27">
      <t>シュウシ</t>
    </rPh>
    <rPh sb="27" eb="29">
      <t>ヨサン</t>
    </rPh>
    <rPh sb="29" eb="30">
      <t>アン</t>
    </rPh>
    <rPh sb="32" eb="35">
      <t>チュウシャジョウ</t>
    </rPh>
    <rPh sb="35" eb="37">
      <t>シュウニュウ</t>
    </rPh>
    <rPh sb="38" eb="40">
      <t>ヘンコウ</t>
    </rPh>
    <rPh sb="41" eb="43">
      <t>ブンリ</t>
    </rPh>
    <rPh sb="45" eb="47">
      <t>バアイ</t>
    </rPh>
    <rPh sb="48" eb="50">
      <t>ソウテイ</t>
    </rPh>
    <phoneticPr fontId="4"/>
  </si>
  <si>
    <t>提案内容</t>
    <rPh sb="0" eb="2">
      <t>テイアン</t>
    </rPh>
    <rPh sb="2" eb="4">
      <t>ナイヨウ</t>
    </rPh>
    <phoneticPr fontId="4"/>
  </si>
  <si>
    <t>←モニター不要により、5,000→4,800円/月に変更</t>
    <rPh sb="5" eb="7">
      <t>フヨウ</t>
    </rPh>
    <rPh sb="22" eb="23">
      <t>エン</t>
    </rPh>
    <rPh sb="24" eb="25">
      <t>ツキ</t>
    </rPh>
    <rPh sb="26" eb="28">
      <t>ヘンコウ</t>
    </rPh>
    <phoneticPr fontId="4"/>
  </si>
  <si>
    <t>(現状)第9期予算</t>
    <rPh sb="1" eb="3">
      <t>ゲンジョウ</t>
    </rPh>
    <rPh sb="4" eb="5">
      <t>ダイ</t>
    </rPh>
    <rPh sb="6" eb="7">
      <t>キ</t>
    </rPh>
    <rPh sb="7" eb="9">
      <t>ヨサン</t>
    </rPh>
    <phoneticPr fontId="4"/>
  </si>
  <si>
    <t>←予備費で収支の帳尻合わせ</t>
    <rPh sb="1" eb="4">
      <t>ヨビヒ</t>
    </rPh>
    <rPh sb="5" eb="7">
      <t>シュウシ</t>
    </rPh>
    <rPh sb="8" eb="10">
      <t>チョウジリ</t>
    </rPh>
    <rPh sb="10" eb="11">
      <t>ア</t>
    </rPh>
    <phoneticPr fontId="4"/>
  </si>
  <si>
    <t>管理費(円) 削減案</t>
    <phoneticPr fontId="4"/>
  </si>
  <si>
    <t>支出</t>
    <rPh sb="0" eb="2">
      <t>シシュツ</t>
    </rPh>
    <phoneticPr fontId="4"/>
  </si>
  <si>
    <t>1年あたり</t>
    <rPh sb="1" eb="2">
      <t>ネン</t>
    </rPh>
    <phoneticPr fontId="4"/>
  </si>
  <si>
    <t>収入</t>
    <rPh sb="0" eb="2">
      <t>シュウニュウ</t>
    </rPh>
    <phoneticPr fontId="4"/>
  </si>
  <si>
    <t>現状</t>
    <rPh sb="0" eb="2">
      <t>ゲンジョウ</t>
    </rPh>
    <phoneticPr fontId="4"/>
  </si>
  <si>
    <t>駐車場</t>
    <rPh sb="0" eb="3">
      <t>チュウシャジョウ</t>
    </rPh>
    <phoneticPr fontId="4"/>
  </si>
  <si>
    <t>30年合計</t>
    <rPh sb="2" eb="3">
      <t>ネン</t>
    </rPh>
    <rPh sb="3" eb="5">
      <t>ゴウケイ</t>
    </rPh>
    <phoneticPr fontId="4"/>
  </si>
  <si>
    <t>1月あたり</t>
    <rPh sb="1" eb="2">
      <t>ツキ</t>
    </rPh>
    <phoneticPr fontId="4"/>
  </si>
  <si>
    <t>1戸あたり</t>
    <rPh sb="1" eb="2">
      <t>ト</t>
    </rPh>
    <phoneticPr fontId="4"/>
  </si>
  <si>
    <t>変更</t>
    <rPh sb="0" eb="2">
      <t>ヘンコウ</t>
    </rPh>
    <phoneticPr fontId="4"/>
  </si>
  <si>
    <t>案②</t>
    <phoneticPr fontId="4"/>
  </si>
  <si>
    <t>駐車場以外</t>
    <rPh sb="0" eb="3">
      <t>チュウシャジョウ</t>
    </rPh>
    <rPh sb="3" eb="5">
      <t>イガイ</t>
    </rPh>
    <phoneticPr fontId="4"/>
  </si>
  <si>
    <t>②＝①÷30</t>
    <phoneticPr fontId="4"/>
  </si>
  <si>
    <t>③＝②÷12</t>
    <phoneticPr fontId="4"/>
  </si>
  <si>
    <t>⑦</t>
    <phoneticPr fontId="4"/>
  </si>
  <si>
    <t>計算式</t>
    <rPh sb="0" eb="2">
      <t>ケイサン</t>
    </rPh>
    <rPh sb="2" eb="3">
      <t>シキ</t>
    </rPh>
    <phoneticPr fontId="4"/>
  </si>
  <si>
    <t>⑥</t>
    <phoneticPr fontId="4"/>
  </si>
  <si>
    <t>⑧</t>
    <phoneticPr fontId="4"/>
  </si>
  <si>
    <t>⑨</t>
    <phoneticPr fontId="4"/>
  </si>
  <si>
    <t>⑩</t>
    <phoneticPr fontId="4"/>
  </si>
  <si>
    <t>⑪</t>
    <phoneticPr fontId="4"/>
  </si>
  <si>
    <t>駐車場会計一緒</t>
    <rPh sb="0" eb="5">
      <t>チュウシャジョウカイケイ</t>
    </rPh>
    <rPh sb="5" eb="7">
      <t>イッショ</t>
    </rPh>
    <phoneticPr fontId="4"/>
  </si>
  <si>
    <t>駐車場会計別々</t>
    <rPh sb="0" eb="5">
      <t>チュウシャジョウカイケイ</t>
    </rPh>
    <rPh sb="5" eb="7">
      <t>ベツベツ</t>
    </rPh>
    <phoneticPr fontId="4"/>
  </si>
  <si>
    <t>←1年間あたりの修繕積立金支出(物価上昇分を除く)</t>
    <rPh sb="2" eb="4">
      <t>ネンカン</t>
    </rPh>
    <rPh sb="8" eb="10">
      <t>シュウゼン</t>
    </rPh>
    <rPh sb="10" eb="12">
      <t>ツミタテ</t>
    </rPh>
    <rPh sb="12" eb="13">
      <t>キン</t>
    </rPh>
    <rPh sb="13" eb="15">
      <t>シシュツ</t>
    </rPh>
    <rPh sb="16" eb="18">
      <t>ブッカ</t>
    </rPh>
    <rPh sb="18" eb="21">
      <t>ジョウショウブン</t>
    </rPh>
    <rPh sb="22" eb="23">
      <t>ノゾ</t>
    </rPh>
    <phoneticPr fontId="4"/>
  </si>
  <si>
    <t>←1年間あたりの修繕積立金収入目安</t>
    <rPh sb="2" eb="4">
      <t>ネンカン</t>
    </rPh>
    <rPh sb="8" eb="10">
      <t>シュウゼン</t>
    </rPh>
    <rPh sb="10" eb="12">
      <t>ツミタテ</t>
    </rPh>
    <rPh sb="12" eb="13">
      <t>キン</t>
    </rPh>
    <rPh sb="13" eb="15">
      <t>シュウニュウ</t>
    </rPh>
    <rPh sb="15" eb="17">
      <t>メヤス</t>
    </rPh>
    <phoneticPr fontId="4"/>
  </si>
  <si>
    <t>←1月あたりの修繕積立金収入目安</t>
    <rPh sb="2" eb="3">
      <t>ツキ</t>
    </rPh>
    <rPh sb="7" eb="9">
      <t>シュウゼン</t>
    </rPh>
    <rPh sb="9" eb="11">
      <t>ツミタテ</t>
    </rPh>
    <rPh sb="11" eb="12">
      <t>キン</t>
    </rPh>
    <rPh sb="12" eb="14">
      <t>シュウニュウ</t>
    </rPh>
    <rPh sb="14" eb="16">
      <t>メヤス</t>
    </rPh>
    <phoneticPr fontId="4"/>
  </si>
  <si>
    <t>←1月あたりの修繕積立金支出(物価上昇分を除く)</t>
    <rPh sb="2" eb="3">
      <t>ツキ</t>
    </rPh>
    <rPh sb="7" eb="9">
      <t>シュウゼン</t>
    </rPh>
    <rPh sb="9" eb="11">
      <t>ツミタテ</t>
    </rPh>
    <rPh sb="11" eb="12">
      <t>キン</t>
    </rPh>
    <rPh sb="12" eb="14">
      <t>シシュツ</t>
    </rPh>
    <rPh sb="15" eb="17">
      <t>ブッカ</t>
    </rPh>
    <rPh sb="17" eb="20">
      <t>ジョウショウブン</t>
    </rPh>
    <rPh sb="21" eb="22">
      <t>ノゾ</t>
    </rPh>
    <phoneticPr fontId="4"/>
  </si>
  <si>
    <t>↑駐車場会計でニッパツの計画通りの修繕・フルリニューアル工事する場合、年間約40万円赤字の状態になる。</t>
    <rPh sb="1" eb="4">
      <t>チュウシャジョウ</t>
    </rPh>
    <rPh sb="4" eb="6">
      <t>カイケイ</t>
    </rPh>
    <rPh sb="12" eb="14">
      <t>ケイカク</t>
    </rPh>
    <rPh sb="14" eb="15">
      <t>トオ</t>
    </rPh>
    <rPh sb="17" eb="19">
      <t>シュウゼン</t>
    </rPh>
    <rPh sb="28" eb="30">
      <t>コウジ</t>
    </rPh>
    <rPh sb="32" eb="34">
      <t>バアイ</t>
    </rPh>
    <rPh sb="35" eb="37">
      <t>ネンカン</t>
    </rPh>
    <rPh sb="37" eb="38">
      <t>ヤク</t>
    </rPh>
    <rPh sb="40" eb="42">
      <t>マンエン</t>
    </rPh>
    <rPh sb="42" eb="44">
      <t>アカジ</t>
    </rPh>
    <rPh sb="45" eb="47">
      <t>ジョウタイ</t>
    </rPh>
    <phoneticPr fontId="4"/>
  </si>
  <si>
    <r>
      <t>(参考)③・・・駐車場会計を管理費へ入れない場合(220円/m</t>
    </r>
    <r>
      <rPr>
        <b/>
        <vertAlign val="superscript"/>
        <sz val="12"/>
        <color theme="1"/>
        <rFont val="Meiryo UI"/>
        <family val="3"/>
        <charset val="128"/>
      </rPr>
      <t>2</t>
    </r>
    <r>
      <rPr>
        <b/>
        <sz val="12"/>
        <color theme="1"/>
        <rFont val="Meiryo UI"/>
        <family val="3"/>
        <charset val="128"/>
      </rPr>
      <t>)</t>
    </r>
    <rPh sb="1" eb="3">
      <t>サンコウ</t>
    </rPh>
    <phoneticPr fontId="4"/>
  </si>
  <si>
    <t>※第9期(2022年度)以降の管理費(一般会計) 収入予算案 ＜駐車場収入の考え方を変更・分離した場合の想定＞</t>
    <rPh sb="1" eb="2">
      <t>ダイ</t>
    </rPh>
    <rPh sb="3" eb="4">
      <t>キ</t>
    </rPh>
    <rPh sb="9" eb="10">
      <t>ネン</t>
    </rPh>
    <rPh sb="10" eb="11">
      <t>ド</t>
    </rPh>
    <rPh sb="12" eb="14">
      <t>イコウ</t>
    </rPh>
    <rPh sb="15" eb="18">
      <t>カンリヒ</t>
    </rPh>
    <rPh sb="19" eb="21">
      <t>イッパン</t>
    </rPh>
    <rPh sb="21" eb="23">
      <t>カイケイ</t>
    </rPh>
    <rPh sb="25" eb="27">
      <t>シュウニュウ</t>
    </rPh>
    <rPh sb="27" eb="29">
      <t>ヨサン</t>
    </rPh>
    <rPh sb="29" eb="30">
      <t>アン</t>
    </rPh>
    <rPh sb="32" eb="35">
      <t>チュウシャジョウ</t>
    </rPh>
    <rPh sb="35" eb="37">
      <t>シュウニュウ</t>
    </rPh>
    <rPh sb="38" eb="39">
      <t>カンガ</t>
    </rPh>
    <rPh sb="40" eb="41">
      <t>カタ</t>
    </rPh>
    <rPh sb="42" eb="44">
      <t>ヘンコウ</t>
    </rPh>
    <rPh sb="45" eb="47">
      <t>ブンリ</t>
    </rPh>
    <rPh sb="49" eb="51">
      <t>バアイ</t>
    </rPh>
    <rPh sb="52" eb="54">
      <t>ソウテイ</t>
    </rPh>
    <phoneticPr fontId="4"/>
  </si>
  <si>
    <t>←均等積立方式の目安金額(共有持分割合により、多少変更有り)</t>
    <rPh sb="1" eb="3">
      <t>キントウ</t>
    </rPh>
    <rPh sb="3" eb="7">
      <t>ツミタテホウシキ</t>
    </rPh>
    <rPh sb="8" eb="10">
      <t>メヤス</t>
    </rPh>
    <rPh sb="10" eb="12">
      <t>キンガク</t>
    </rPh>
    <rPh sb="13" eb="15">
      <t>キョウユウ</t>
    </rPh>
    <rPh sb="15" eb="17">
      <t>モチブン</t>
    </rPh>
    <rPh sb="17" eb="19">
      <t>ワリアイ</t>
    </rPh>
    <rPh sb="23" eb="25">
      <t>タショウ</t>
    </rPh>
    <rPh sb="25" eb="27">
      <t>ヘンコウ</t>
    </rPh>
    <rPh sb="27" eb="28">
      <t>アリ</t>
    </rPh>
    <phoneticPr fontId="4"/>
  </si>
  <si>
    <t>←駐車場収入の管理費への割り当てを一部変更した場合の想定</t>
    <rPh sb="1" eb="4">
      <t>チュウシャジョウ</t>
    </rPh>
    <rPh sb="4" eb="6">
      <t>シュウニュウ</t>
    </rPh>
    <rPh sb="7" eb="10">
      <t>カンリヒ</t>
    </rPh>
    <rPh sb="12" eb="13">
      <t>ワ</t>
    </rPh>
    <rPh sb="14" eb="15">
      <t>ア</t>
    </rPh>
    <rPh sb="17" eb="19">
      <t>イチブ</t>
    </rPh>
    <rPh sb="19" eb="21">
      <t>ヘンコウ</t>
    </rPh>
    <rPh sb="23" eb="25">
      <t>バアイ</t>
    </rPh>
    <rPh sb="26" eb="28">
      <t>ソウテイ</t>
    </rPh>
    <phoneticPr fontId="4"/>
  </si>
  <si>
    <r>
      <t>②・・・第10期(293円/m</t>
    </r>
    <r>
      <rPr>
        <b/>
        <vertAlign val="superscript"/>
        <sz val="14"/>
        <color theme="1"/>
        <rFont val="Meiryo UI"/>
        <family val="3"/>
        <charset val="128"/>
      </rPr>
      <t>2</t>
    </r>
    <r>
      <rPr>
        <b/>
        <sz val="14"/>
        <color theme="1"/>
        <rFont val="Meiryo UI"/>
        <family val="3"/>
        <charset val="128"/>
      </rPr>
      <t>)</t>
    </r>
    <rPh sb="4" eb="5">
      <t>ダイ</t>
    </rPh>
    <rPh sb="7" eb="8">
      <t>キ</t>
    </rPh>
    <rPh sb="12" eb="13">
      <t>エン</t>
    </rPh>
    <phoneticPr fontId="34"/>
  </si>
  <si>
    <r>
      <t>③・・・第11期(320円/m</t>
    </r>
    <r>
      <rPr>
        <b/>
        <vertAlign val="superscript"/>
        <sz val="14"/>
        <color theme="1"/>
        <rFont val="Meiryo UI"/>
        <family val="3"/>
        <charset val="128"/>
      </rPr>
      <t>2</t>
    </r>
    <r>
      <rPr>
        <b/>
        <sz val="14"/>
        <color theme="1"/>
        <rFont val="Meiryo UI"/>
        <family val="3"/>
        <charset val="128"/>
      </rPr>
      <t>)</t>
    </r>
    <rPh sb="4" eb="5">
      <t>ダイ</t>
    </rPh>
    <rPh sb="7" eb="8">
      <t>キ</t>
    </rPh>
    <phoneticPr fontId="4"/>
  </si>
  <si>
    <r>
      <t>④・・・第12期(348円/m</t>
    </r>
    <r>
      <rPr>
        <b/>
        <vertAlign val="superscript"/>
        <sz val="14"/>
        <color theme="1"/>
        <rFont val="Meiryo UI"/>
        <family val="3"/>
        <charset val="128"/>
      </rPr>
      <t>2</t>
    </r>
    <r>
      <rPr>
        <b/>
        <sz val="14"/>
        <color theme="1"/>
        <rFont val="Meiryo UI"/>
        <family val="3"/>
        <charset val="128"/>
      </rPr>
      <t>)</t>
    </r>
    <rPh sb="4" eb="5">
      <t>ダイ</t>
    </rPh>
    <rPh sb="7" eb="8">
      <t>キ</t>
    </rPh>
    <phoneticPr fontId="4"/>
  </si>
  <si>
    <r>
      <t>⑤・・・第13期(375円/m</t>
    </r>
    <r>
      <rPr>
        <b/>
        <vertAlign val="superscript"/>
        <sz val="14"/>
        <color theme="1"/>
        <rFont val="Meiryo UI"/>
        <family val="3"/>
        <charset val="128"/>
      </rPr>
      <t>2</t>
    </r>
    <r>
      <rPr>
        <b/>
        <sz val="14"/>
        <color theme="1"/>
        <rFont val="Meiryo UI"/>
        <family val="3"/>
        <charset val="128"/>
      </rPr>
      <t>)</t>
    </r>
    <rPh sb="4" eb="5">
      <t>ダイ</t>
    </rPh>
    <rPh sb="7" eb="8">
      <t>キ</t>
    </rPh>
    <phoneticPr fontId="4"/>
  </si>
  <si>
    <r>
      <t>⑥・・・均等積立方式(350円/m</t>
    </r>
    <r>
      <rPr>
        <b/>
        <vertAlign val="superscript"/>
        <sz val="14"/>
        <color theme="1"/>
        <rFont val="Meiryo UI"/>
        <family val="3"/>
        <charset val="128"/>
      </rPr>
      <t>2</t>
    </r>
    <r>
      <rPr>
        <b/>
        <sz val="14"/>
        <color theme="1"/>
        <rFont val="Meiryo UI"/>
        <family val="3"/>
        <charset val="128"/>
      </rPr>
      <t>)</t>
    </r>
    <rPh sb="4" eb="6">
      <t>キントウ</t>
    </rPh>
    <rPh sb="6" eb="8">
      <t>ツミタテ</t>
    </rPh>
    <rPh sb="8" eb="10">
      <t>ホウシキ</t>
    </rPh>
    <phoneticPr fontId="4"/>
  </si>
  <si>
    <r>
      <t>①・・・第9期(265円/m</t>
    </r>
    <r>
      <rPr>
        <b/>
        <vertAlign val="superscript"/>
        <sz val="14"/>
        <color theme="1"/>
        <rFont val="Meiryo UI"/>
        <family val="3"/>
        <charset val="128"/>
      </rPr>
      <t>2</t>
    </r>
    <r>
      <rPr>
        <b/>
        <sz val="14"/>
        <color theme="1"/>
        <rFont val="Meiryo UI"/>
        <family val="3"/>
        <charset val="128"/>
      </rPr>
      <t>)</t>
    </r>
    <rPh sb="4" eb="5">
      <t>ダイ</t>
    </rPh>
    <rPh sb="6" eb="7">
      <t>キ</t>
    </rPh>
    <rPh sb="11" eb="12">
      <t>エン</t>
    </rPh>
    <phoneticPr fontId="34"/>
  </si>
  <si>
    <r>
      <t>①・・・第9期(173円/m</t>
    </r>
    <r>
      <rPr>
        <b/>
        <vertAlign val="superscript"/>
        <sz val="14"/>
        <color theme="1"/>
        <rFont val="Meiryo UI"/>
        <family val="3"/>
        <charset val="128"/>
      </rPr>
      <t>2</t>
    </r>
    <r>
      <rPr>
        <b/>
        <sz val="14"/>
        <color theme="1"/>
        <rFont val="Meiryo UI"/>
        <family val="3"/>
        <charset val="128"/>
      </rPr>
      <t>)</t>
    </r>
    <rPh sb="4" eb="5">
      <t>ダイ</t>
    </rPh>
    <rPh sb="6" eb="7">
      <t>キ</t>
    </rPh>
    <rPh sb="11" eb="12">
      <t>エン</t>
    </rPh>
    <phoneticPr fontId="34"/>
  </si>
  <si>
    <r>
      <t>修繕費(円/m</t>
    </r>
    <r>
      <rPr>
        <b/>
        <vertAlign val="superscript"/>
        <sz val="12"/>
        <color theme="1"/>
        <rFont val="Meiryo UI"/>
        <family val="3"/>
        <charset val="128"/>
      </rPr>
      <t>2</t>
    </r>
    <r>
      <rPr>
        <b/>
        <sz val="12"/>
        <color theme="1"/>
        <rFont val="Meiryo UI"/>
        <family val="3"/>
        <charset val="128"/>
      </rPr>
      <t>)</t>
    </r>
    <rPh sb="0" eb="3">
      <t>シュウゼンヒ</t>
    </rPh>
    <rPh sb="4" eb="5">
      <t>エン</t>
    </rPh>
    <phoneticPr fontId="34"/>
  </si>
  <si>
    <r>
      <t>修繕費(円/m</t>
    </r>
    <r>
      <rPr>
        <b/>
        <vertAlign val="superscript"/>
        <sz val="12"/>
        <color theme="1"/>
        <rFont val="Meiryo UI"/>
        <family val="3"/>
        <charset val="128"/>
      </rPr>
      <t>2</t>
    </r>
    <r>
      <rPr>
        <b/>
        <sz val="12"/>
        <color theme="1"/>
        <rFont val="Meiryo UI"/>
        <family val="3"/>
        <charset val="128"/>
      </rPr>
      <t>)</t>
    </r>
    <rPh sb="0" eb="3">
      <t>シュウゼンヒ</t>
    </rPh>
    <phoneticPr fontId="4"/>
  </si>
  <si>
    <t>※第9期(2022年度)以降の修繕積立金(特別会計) 収入予算案</t>
    <rPh sb="1" eb="2">
      <t>ダイ</t>
    </rPh>
    <rPh sb="3" eb="4">
      <t>キ</t>
    </rPh>
    <rPh sb="9" eb="10">
      <t>ネン</t>
    </rPh>
    <rPh sb="10" eb="11">
      <t>ド</t>
    </rPh>
    <rPh sb="12" eb="14">
      <t>イコウ</t>
    </rPh>
    <rPh sb="15" eb="17">
      <t>シュウゼン</t>
    </rPh>
    <rPh sb="17" eb="19">
      <t>ツミタテ</t>
    </rPh>
    <rPh sb="19" eb="20">
      <t>キン</t>
    </rPh>
    <rPh sb="21" eb="23">
      <t>トクベツ</t>
    </rPh>
    <rPh sb="23" eb="25">
      <t>カイケイ</t>
    </rPh>
    <rPh sb="27" eb="29">
      <t>シュウニュウ</t>
    </rPh>
    <rPh sb="29" eb="31">
      <t>ヨサン</t>
    </rPh>
    <rPh sb="31" eb="32">
      <t>アン</t>
    </rPh>
    <phoneticPr fontId="4"/>
  </si>
  <si>
    <t>＜現状＞</t>
    <phoneticPr fontId="4"/>
  </si>
  <si>
    <r>
      <rPr>
        <b/>
        <sz val="16"/>
        <color theme="1"/>
        <rFont val="Meiryo UI"/>
        <family val="3"/>
        <charset val="128"/>
      </rPr>
      <t>　　</t>
    </r>
    <r>
      <rPr>
        <b/>
        <u/>
        <sz val="16"/>
        <color theme="1"/>
        <rFont val="Meiryo UI"/>
        <family val="3"/>
        <charset val="128"/>
      </rPr>
      <t>第1期から第13期まで段階積上げ方式で、第13期から均等積立方式の場合</t>
    </r>
    <phoneticPr fontId="4"/>
  </si>
  <si>
    <t>＜案①＞</t>
    <rPh sb="1" eb="2">
      <t>アン</t>
    </rPh>
    <phoneticPr fontId="4"/>
  </si>
  <si>
    <t>第9期</t>
    <rPh sb="0" eb="1">
      <t>ダイ</t>
    </rPh>
    <rPh sb="2" eb="3">
      <t>キ</t>
    </rPh>
    <phoneticPr fontId="4"/>
  </si>
  <si>
    <t>第10期</t>
    <rPh sb="0" eb="1">
      <t>ダイ</t>
    </rPh>
    <rPh sb="3" eb="4">
      <t>キ</t>
    </rPh>
    <phoneticPr fontId="4"/>
  </si>
  <si>
    <t>第11期</t>
    <rPh sb="0" eb="1">
      <t>ダイ</t>
    </rPh>
    <rPh sb="3" eb="4">
      <t>キ</t>
    </rPh>
    <phoneticPr fontId="4"/>
  </si>
  <si>
    <t>第12期</t>
    <rPh sb="0" eb="1">
      <t>ダイ</t>
    </rPh>
    <rPh sb="3" eb="4">
      <t>キ</t>
    </rPh>
    <phoneticPr fontId="4"/>
  </si>
  <si>
    <t>第13期</t>
    <rPh sb="0" eb="1">
      <t>ダイ</t>
    </rPh>
    <rPh sb="3" eb="4">
      <t>キ</t>
    </rPh>
    <phoneticPr fontId="4"/>
  </si>
  <si>
    <t>第14期</t>
    <rPh sb="0" eb="1">
      <t>ダイ</t>
    </rPh>
    <rPh sb="3" eb="4">
      <t>キ</t>
    </rPh>
    <phoneticPr fontId="4"/>
  </si>
  <si>
    <r>
      <t>(単位：円/m</t>
    </r>
    <r>
      <rPr>
        <vertAlign val="superscript"/>
        <sz val="11"/>
        <color theme="1"/>
        <rFont val="Meiryo UI"/>
        <family val="3"/>
        <charset val="128"/>
      </rPr>
      <t>2</t>
    </r>
    <r>
      <rPr>
        <sz val="11"/>
        <color theme="1"/>
        <rFont val="Meiryo UI"/>
        <family val="2"/>
        <charset val="128"/>
      </rPr>
      <t>)</t>
    </r>
    <rPh sb="1" eb="3">
      <t>タンイ</t>
    </rPh>
    <rPh sb="4" eb="5">
      <t>エン</t>
    </rPh>
    <phoneticPr fontId="4"/>
  </si>
  <si>
    <t>第15期</t>
    <rPh sb="0" eb="1">
      <t>ダイ</t>
    </rPh>
    <rPh sb="3" eb="4">
      <t>キ</t>
    </rPh>
    <phoneticPr fontId="4"/>
  </si>
  <si>
    <t>第16期</t>
    <rPh sb="0" eb="1">
      <t>ダイ</t>
    </rPh>
    <rPh sb="3" eb="4">
      <t>キ</t>
    </rPh>
    <phoneticPr fontId="4"/>
  </si>
  <si>
    <t>第17期</t>
    <rPh sb="0" eb="1">
      <t>ダイ</t>
    </rPh>
    <rPh sb="3" eb="4">
      <t>キ</t>
    </rPh>
    <phoneticPr fontId="4"/>
  </si>
  <si>
    <t>第18期</t>
    <rPh sb="0" eb="1">
      <t>ダイ</t>
    </rPh>
    <rPh sb="3" eb="4">
      <t>キ</t>
    </rPh>
    <phoneticPr fontId="4"/>
  </si>
  <si>
    <t>第19期</t>
    <rPh sb="0" eb="1">
      <t>ダイ</t>
    </rPh>
    <rPh sb="3" eb="4">
      <t>キ</t>
    </rPh>
    <phoneticPr fontId="4"/>
  </si>
  <si>
    <t>第20期</t>
    <rPh sb="0" eb="1">
      <t>ダイ</t>
    </rPh>
    <rPh sb="3" eb="4">
      <t>キ</t>
    </rPh>
    <phoneticPr fontId="4"/>
  </si>
  <si>
    <t>第21期</t>
    <rPh sb="0" eb="1">
      <t>ダイ</t>
    </rPh>
    <rPh sb="3" eb="4">
      <t>キ</t>
    </rPh>
    <phoneticPr fontId="4"/>
  </si>
  <si>
    <t>第22期</t>
    <rPh sb="0" eb="1">
      <t>ダイ</t>
    </rPh>
    <rPh sb="3" eb="4">
      <t>キ</t>
    </rPh>
    <phoneticPr fontId="4"/>
  </si>
  <si>
    <t>第23期</t>
    <rPh sb="0" eb="1">
      <t>ダイ</t>
    </rPh>
    <rPh sb="3" eb="4">
      <t>キ</t>
    </rPh>
    <phoneticPr fontId="4"/>
  </si>
  <si>
    <t>第24期</t>
    <rPh sb="0" eb="1">
      <t>ダイ</t>
    </rPh>
    <rPh sb="3" eb="4">
      <t>キ</t>
    </rPh>
    <phoneticPr fontId="4"/>
  </si>
  <si>
    <t>第25期</t>
    <rPh sb="0" eb="1">
      <t>ダイ</t>
    </rPh>
    <rPh sb="3" eb="4">
      <t>キ</t>
    </rPh>
    <phoneticPr fontId="4"/>
  </si>
  <si>
    <t>第26期</t>
    <rPh sb="0" eb="1">
      <t>ダイ</t>
    </rPh>
    <rPh sb="3" eb="4">
      <t>キ</t>
    </rPh>
    <phoneticPr fontId="4"/>
  </si>
  <si>
    <t>第27期</t>
    <rPh sb="0" eb="1">
      <t>ダイ</t>
    </rPh>
    <rPh sb="3" eb="4">
      <t>キ</t>
    </rPh>
    <phoneticPr fontId="4"/>
  </si>
  <si>
    <t>第28期</t>
    <rPh sb="0" eb="1">
      <t>ダイ</t>
    </rPh>
    <rPh sb="3" eb="4">
      <t>キ</t>
    </rPh>
    <phoneticPr fontId="4"/>
  </si>
  <si>
    <t>第29期</t>
    <rPh sb="0" eb="1">
      <t>ダイ</t>
    </rPh>
    <rPh sb="3" eb="4">
      <t>キ</t>
    </rPh>
    <phoneticPr fontId="4"/>
  </si>
  <si>
    <t>第30期</t>
    <rPh sb="0" eb="1">
      <t>ダイ</t>
    </rPh>
    <rPh sb="3" eb="4">
      <t>キ</t>
    </rPh>
    <phoneticPr fontId="4"/>
  </si>
  <si>
    <t>第31期</t>
    <rPh sb="0" eb="1">
      <t>ダイ</t>
    </rPh>
    <rPh sb="3" eb="4">
      <t>キ</t>
    </rPh>
    <phoneticPr fontId="4"/>
  </si>
  <si>
    <t>第32期</t>
    <rPh sb="0" eb="1">
      <t>ダイ</t>
    </rPh>
    <rPh sb="3" eb="4">
      <t>キ</t>
    </rPh>
    <phoneticPr fontId="4"/>
  </si>
  <si>
    <t>第33期</t>
    <rPh sb="0" eb="1">
      <t>ダイ</t>
    </rPh>
    <rPh sb="3" eb="4">
      <t>キ</t>
    </rPh>
    <phoneticPr fontId="4"/>
  </si>
  <si>
    <t>第34期</t>
    <rPh sb="0" eb="1">
      <t>ダイ</t>
    </rPh>
    <rPh sb="3" eb="4">
      <t>キ</t>
    </rPh>
    <phoneticPr fontId="4"/>
  </si>
  <si>
    <t>第35期</t>
    <rPh sb="0" eb="1">
      <t>ダイ</t>
    </rPh>
    <rPh sb="3" eb="4">
      <t>キ</t>
    </rPh>
    <phoneticPr fontId="4"/>
  </si>
  <si>
    <t>第36期</t>
    <rPh sb="0" eb="1">
      <t>ダイ</t>
    </rPh>
    <rPh sb="3" eb="4">
      <t>キ</t>
    </rPh>
    <phoneticPr fontId="4"/>
  </si>
  <si>
    <t>第37期</t>
    <rPh sb="0" eb="1">
      <t>ダイ</t>
    </rPh>
    <rPh sb="3" eb="4">
      <t>キ</t>
    </rPh>
    <phoneticPr fontId="4"/>
  </si>
  <si>
    <t>第38期</t>
    <rPh sb="0" eb="1">
      <t>ダイ</t>
    </rPh>
    <rPh sb="3" eb="4">
      <t>キ</t>
    </rPh>
    <phoneticPr fontId="4"/>
  </si>
  <si>
    <t>第39期</t>
    <rPh sb="0" eb="1">
      <t>ダイ</t>
    </rPh>
    <rPh sb="3" eb="4">
      <t>キ</t>
    </rPh>
    <phoneticPr fontId="4"/>
  </si>
  <si>
    <r>
      <t>現状(円/m</t>
    </r>
    <r>
      <rPr>
        <vertAlign val="superscript"/>
        <sz val="11"/>
        <color theme="1"/>
        <rFont val="Meiryo UI"/>
        <family val="3"/>
        <charset val="128"/>
      </rPr>
      <t>2</t>
    </r>
    <r>
      <rPr>
        <sz val="11"/>
        <color theme="1"/>
        <rFont val="Meiryo UI"/>
        <family val="2"/>
        <charset val="128"/>
      </rPr>
      <t>)</t>
    </r>
    <rPh sb="0" eb="2">
      <t>ゲンジョウ</t>
    </rPh>
    <phoneticPr fontId="4"/>
  </si>
  <si>
    <t>現在</t>
    <rPh sb="0" eb="2">
      <t>ゲンザイ</t>
    </rPh>
    <phoneticPr fontId="4"/>
  </si>
  <si>
    <t>案①</t>
    <rPh sb="0" eb="1">
      <t>アン</t>
    </rPh>
    <phoneticPr fontId="4"/>
  </si>
  <si>
    <t>第1期から第13期まで段階積上げ方式で、第13期から均等積立方式)</t>
    <phoneticPr fontId="4"/>
  </si>
  <si>
    <t>修繕積立金の考え方</t>
    <phoneticPr fontId="4"/>
  </si>
  <si>
    <t>第1期から第13期まで段階積上げ方式で
9期から均等積立方式</t>
    <phoneticPr fontId="4"/>
  </si>
  <si>
    <t>修繕積立金(戸・月)</t>
    <rPh sb="6" eb="7">
      <t>ト</t>
    </rPh>
    <rPh sb="8" eb="9">
      <t>ツキ</t>
    </rPh>
    <phoneticPr fontId="4"/>
  </si>
  <si>
    <t>駐車場収入の
管理費割り当ての考え方</t>
    <phoneticPr fontId="4"/>
  </si>
  <si>
    <t>中項目</t>
    <rPh sb="0" eb="3">
      <t>チュウコウモク</t>
    </rPh>
    <phoneticPr fontId="4"/>
  </si>
  <si>
    <t>大項目</t>
    <rPh sb="0" eb="3">
      <t>ダイコウモク</t>
    </rPh>
    <phoneticPr fontId="4"/>
  </si>
  <si>
    <t>修繕積立金</t>
    <phoneticPr fontId="4"/>
  </si>
  <si>
    <t>駐車場の修繕費口座</t>
    <rPh sb="0" eb="3">
      <t>チュウシャジョウ</t>
    </rPh>
    <rPh sb="4" eb="7">
      <t>シュウゼンヒ</t>
    </rPh>
    <rPh sb="7" eb="9">
      <t>コウザ</t>
    </rPh>
    <phoneticPr fontId="4"/>
  </si>
  <si>
    <t>マンション専有部の
配管工事支払い方式</t>
    <phoneticPr fontId="4"/>
  </si>
  <si>
    <t>専有者が個別対応</t>
    <rPh sb="0" eb="2">
      <t>センユウ</t>
    </rPh>
    <rPh sb="2" eb="3">
      <t>シャ</t>
    </rPh>
    <rPh sb="4" eb="6">
      <t>コベツ</t>
    </rPh>
    <rPh sb="6" eb="8">
      <t>タイオウ</t>
    </rPh>
    <phoneticPr fontId="4"/>
  </si>
  <si>
    <t>機械式駐車場の
定期交換部品費用</t>
    <rPh sb="0" eb="6">
      <t>キカイシキチュウシャジョウ</t>
    </rPh>
    <rPh sb="8" eb="10">
      <t>テイキ</t>
    </rPh>
    <rPh sb="10" eb="12">
      <t>コウカン</t>
    </rPh>
    <rPh sb="12" eb="14">
      <t>ブヒン</t>
    </rPh>
    <rPh sb="14" eb="16">
      <t>ヒヨウ</t>
    </rPh>
    <phoneticPr fontId="4"/>
  </si>
  <si>
    <t>前年度12月時点の
駐車場稼働率40％を
管理費へ支払い</t>
    <rPh sb="0" eb="3">
      <t>ゼンネンド</t>
    </rPh>
    <rPh sb="5" eb="6">
      <t>ガツ</t>
    </rPh>
    <rPh sb="6" eb="8">
      <t>ジテン</t>
    </rPh>
    <rPh sb="10" eb="13">
      <t>チュウシャジョウ</t>
    </rPh>
    <rPh sb="13" eb="16">
      <t>カドウリツ</t>
    </rPh>
    <rPh sb="21" eb="24">
      <t>カンリヒ</t>
    </rPh>
    <rPh sb="25" eb="27">
      <t>シハラ</t>
    </rPh>
    <phoneticPr fontId="4"/>
  </si>
  <si>
    <t>修繕費で共用部と専有部を合わせて一括対応</t>
    <rPh sb="0" eb="3">
      <t>シュウゼンヒ</t>
    </rPh>
    <rPh sb="4" eb="7">
      <t>キョウヨウブ</t>
    </rPh>
    <rPh sb="8" eb="11">
      <t>センユウブ</t>
    </rPh>
    <rPh sb="12" eb="13">
      <t>ア</t>
    </rPh>
    <rPh sb="16" eb="18">
      <t>イッカツ</t>
    </rPh>
    <rPh sb="18" eb="20">
      <t>タイオウ</t>
    </rPh>
    <phoneticPr fontId="4"/>
  </si>
  <si>
    <t>①機械式駐車場 保守点検費用
＋②機械式駐車場(エレベーター含む) 
前年度の電気料金</t>
    <rPh sb="35" eb="38">
      <t>ゼンネンド</t>
    </rPh>
    <phoneticPr fontId="4"/>
  </si>
  <si>
    <t>管理費で支払い</t>
    <rPh sb="0" eb="3">
      <t>カンリヒ</t>
    </rPh>
    <rPh sb="4" eb="6">
      <t>シハラ</t>
    </rPh>
    <phoneticPr fontId="4"/>
  </si>
  <si>
    <t>修繕費で支払い</t>
    <rPh sb="0" eb="3">
      <t>シュウゼンヒ</t>
    </rPh>
    <rPh sb="4" eb="6">
      <t>シハラ</t>
    </rPh>
    <phoneticPr fontId="4"/>
  </si>
  <si>
    <r>
      <t>案①(円/m</t>
    </r>
    <r>
      <rPr>
        <vertAlign val="superscript"/>
        <sz val="11"/>
        <color theme="1"/>
        <rFont val="Meiryo UI"/>
        <family val="3"/>
        <charset val="128"/>
      </rPr>
      <t>2</t>
    </r>
    <r>
      <rPr>
        <sz val="11"/>
        <color theme="1"/>
        <rFont val="Meiryo UI"/>
        <family val="2"/>
        <charset val="128"/>
      </rPr>
      <t>)</t>
    </r>
    <rPh sb="0" eb="1">
      <t>アン</t>
    </rPh>
    <phoneticPr fontId="4"/>
  </si>
  <si>
    <t>管理費(戸・月)</t>
    <phoneticPr fontId="4"/>
  </si>
  <si>
    <t>1,987,200円/年
(残りの駐車場収入は修繕積立金へ)</t>
    <rPh sb="9" eb="10">
      <t>エン</t>
    </rPh>
    <rPh sb="11" eb="12">
      <t>ネン</t>
    </rPh>
    <rPh sb="14" eb="15">
      <t>ノコ</t>
    </rPh>
    <rPh sb="17" eb="20">
      <t>チュウシャジョウ</t>
    </rPh>
    <rPh sb="20" eb="22">
      <t>シュウニュウ</t>
    </rPh>
    <rPh sb="23" eb="25">
      <t>シュウゼン</t>
    </rPh>
    <rPh sb="25" eb="27">
      <t>ツミタテ</t>
    </rPh>
    <rPh sb="27" eb="28">
      <t>キン</t>
    </rPh>
    <phoneticPr fontId="4"/>
  </si>
  <si>
    <t>713,592円/年
(残りの駐車場収入は修繕積立金へ)</t>
    <rPh sb="7" eb="8">
      <t>エン</t>
    </rPh>
    <rPh sb="9" eb="10">
      <t>ネン</t>
    </rPh>
    <phoneticPr fontId="4"/>
  </si>
  <si>
    <t>別々に管理
(以前の管理費収入も分離して駐車場会計へ変更)</t>
    <rPh sb="0" eb="2">
      <t>ベツベツ</t>
    </rPh>
    <rPh sb="3" eb="5">
      <t>カンリ</t>
    </rPh>
    <rPh sb="7" eb="9">
      <t>イゼン</t>
    </rPh>
    <rPh sb="10" eb="13">
      <t>カンリヒ</t>
    </rPh>
    <rPh sb="13" eb="15">
      <t>シュウニュウ</t>
    </rPh>
    <rPh sb="16" eb="18">
      <t>ブンリ</t>
    </rPh>
    <rPh sb="20" eb="23">
      <t>チュウシャジョウ</t>
    </rPh>
    <rPh sb="23" eb="25">
      <t>カイケイ</t>
    </rPh>
    <rPh sb="26" eb="28">
      <t>ヘンコウ</t>
    </rPh>
    <phoneticPr fontId="4"/>
  </si>
  <si>
    <t>特別会計(修繕積立金)として、
駐車場会計も一緒に管理</t>
    <rPh sb="0" eb="2">
      <t>トクベツ</t>
    </rPh>
    <rPh sb="2" eb="4">
      <t>カイケイ</t>
    </rPh>
    <rPh sb="5" eb="7">
      <t>シュウゼン</t>
    </rPh>
    <rPh sb="7" eb="9">
      <t>ツミタテ</t>
    </rPh>
    <rPh sb="9" eb="10">
      <t>キン</t>
    </rPh>
    <rPh sb="16" eb="19">
      <t>チュウシャジョウ</t>
    </rPh>
    <rPh sb="19" eb="21">
      <t>カイケイ</t>
    </rPh>
    <rPh sb="22" eb="24">
      <t>イッショ</t>
    </rPh>
    <rPh sb="25" eb="27">
      <t>カンリ</t>
    </rPh>
    <phoneticPr fontId="4"/>
  </si>
  <si>
    <t>【目的】：長期修繕計画見直しのタイミングで、下記2点を織込んだ状態にしたい。</t>
    <rPh sb="1" eb="3">
      <t>モクテキ</t>
    </rPh>
    <rPh sb="5" eb="11">
      <t>チョウキシュウゼンケイカク</t>
    </rPh>
    <rPh sb="11" eb="13">
      <t>ミナオ</t>
    </rPh>
    <rPh sb="22" eb="24">
      <t>カキ</t>
    </rPh>
    <rPh sb="25" eb="26">
      <t>テン</t>
    </rPh>
    <rPh sb="27" eb="29">
      <t>オリコ</t>
    </rPh>
    <rPh sb="31" eb="33">
      <t>ジョウタイ</t>
    </rPh>
    <phoneticPr fontId="4"/>
  </si>
  <si>
    <r>
      <t>現状/案①(円/m</t>
    </r>
    <r>
      <rPr>
        <vertAlign val="superscript"/>
        <sz val="11"/>
        <color theme="1"/>
        <rFont val="Meiryo UI"/>
        <family val="3"/>
        <charset val="128"/>
      </rPr>
      <t>2</t>
    </r>
    <r>
      <rPr>
        <sz val="11"/>
        <color theme="1"/>
        <rFont val="Meiryo UI"/>
        <family val="2"/>
        <charset val="128"/>
      </rPr>
      <t>)</t>
    </r>
    <rPh sb="0" eb="2">
      <t>ゲンジョウ</t>
    </rPh>
    <rPh sb="3" eb="4">
      <t>アン</t>
    </rPh>
    <phoneticPr fontId="4"/>
  </si>
  <si>
    <r>
      <t>案②/案③(円/m</t>
    </r>
    <r>
      <rPr>
        <vertAlign val="superscript"/>
        <sz val="11"/>
        <color theme="1"/>
        <rFont val="Meiryo UI"/>
        <family val="3"/>
        <charset val="128"/>
      </rPr>
      <t>2</t>
    </r>
    <r>
      <rPr>
        <sz val="11"/>
        <color theme="1"/>
        <rFont val="Meiryo UI"/>
        <family val="2"/>
        <charset val="128"/>
      </rPr>
      <t>)</t>
    </r>
    <rPh sb="0" eb="1">
      <t>アン</t>
    </rPh>
    <rPh sb="3" eb="4">
      <t>アン</t>
    </rPh>
    <phoneticPr fontId="4"/>
  </si>
  <si>
    <t>※2021年 電気料金一覧</t>
    <rPh sb="5" eb="6">
      <t>ネン</t>
    </rPh>
    <rPh sb="7" eb="9">
      <t>デンキ</t>
    </rPh>
    <rPh sb="9" eb="11">
      <t>リョウキン</t>
    </rPh>
    <rPh sb="11" eb="13">
      <t>イチラン</t>
    </rPh>
    <phoneticPr fontId="4"/>
  </si>
  <si>
    <t>案③</t>
    <phoneticPr fontId="4"/>
  </si>
  <si>
    <t>修繕積立金(2021/4時点)
駐車場収入前提の場合</t>
    <rPh sb="0" eb="5">
      <t>シュウゼンツミタテキンチュウシャジョウシュウニュウゼンテイバアイ</t>
    </rPh>
    <phoneticPr fontId="4"/>
  </si>
  <si>
    <t>2,700,000円/年</t>
    <rPh sb="9" eb="10">
      <t>エン</t>
    </rPh>
    <rPh sb="11" eb="12">
      <t>ネン</t>
    </rPh>
    <phoneticPr fontId="4"/>
  </si>
  <si>
    <t>3,973,408円/年</t>
    <rPh sb="9" eb="10">
      <t>エン</t>
    </rPh>
    <rPh sb="11" eb="12">
      <t>ネン</t>
    </rPh>
    <phoneticPr fontId="4"/>
  </si>
  <si>
    <t>管理費(第9期予算時点)
駐車場収入前提の場合</t>
    <rPh sb="4" eb="5">
      <t>ダイ</t>
    </rPh>
    <rPh sb="6" eb="7">
      <t>キ</t>
    </rPh>
    <rPh sb="9" eb="11">
      <t>ジテン</t>
    </rPh>
    <rPh sb="13" eb="16">
      <t>チュウシャジョウ</t>
    </rPh>
    <rPh sb="16" eb="18">
      <t>シュウニュウ</t>
    </rPh>
    <rPh sb="18" eb="20">
      <t>ゼンテイ</t>
    </rPh>
    <rPh sb="21" eb="23">
      <t>バアイ</t>
    </rPh>
    <phoneticPr fontId="4"/>
  </si>
  <si>
    <t>①駐車場収入・支出の明朗会計にする事</t>
    <rPh sb="1" eb="4">
      <t>チュウシャジョウ</t>
    </rPh>
    <rPh sb="4" eb="6">
      <t>シュウニュウ</t>
    </rPh>
    <rPh sb="7" eb="9">
      <t>シシュツ</t>
    </rPh>
    <phoneticPr fontId="4"/>
  </si>
  <si>
    <t>②機械式駐車場更新工事・EV用充電器増設工事で、駐車場を使用していない方が損するリスクを減らす。</t>
    <rPh sb="1" eb="4">
      <t>キカイシキ</t>
    </rPh>
    <rPh sb="4" eb="7">
      <t>チュウシャジョウ</t>
    </rPh>
    <rPh sb="14" eb="15">
      <t>ヨウ</t>
    </rPh>
    <rPh sb="15" eb="18">
      <t>ジュウデンキ</t>
    </rPh>
    <rPh sb="18" eb="20">
      <t>ゾウセツ</t>
    </rPh>
    <rPh sb="20" eb="22">
      <t>コウジ</t>
    </rPh>
    <rPh sb="35" eb="36">
      <t>カタ</t>
    </rPh>
    <rPh sb="37" eb="38">
      <t>ソン</t>
    </rPh>
    <rPh sb="44" eb="45">
      <t>ヘ</t>
    </rPh>
    <phoneticPr fontId="4"/>
  </si>
  <si>
    <r>
      <rPr>
        <b/>
        <sz val="16"/>
        <color theme="1"/>
        <rFont val="Meiryo UI"/>
        <family val="3"/>
        <charset val="128"/>
      </rPr>
      <t>　　</t>
    </r>
    <r>
      <rPr>
        <b/>
        <u/>
        <sz val="16"/>
        <color theme="1"/>
        <rFont val="Meiryo UI"/>
        <family val="3"/>
        <charset val="128"/>
      </rPr>
      <t>第1期から第9期まで段階積上げ方式で、第10期から均等積立方式の場合</t>
    </r>
    <phoneticPr fontId="4"/>
  </si>
  <si>
    <t>タイプ</t>
  </si>
  <si>
    <t>A(1号室)</t>
    <rPh sb="3" eb="5">
      <t>ゴウシツ</t>
    </rPh>
    <phoneticPr fontId="4"/>
  </si>
  <si>
    <t>B(2号室)</t>
    <rPh sb="3" eb="5">
      <t>ゴウシツ</t>
    </rPh>
    <phoneticPr fontId="4"/>
  </si>
  <si>
    <t>C(3号室)</t>
    <rPh sb="3" eb="5">
      <t>ゴウシツ</t>
    </rPh>
    <phoneticPr fontId="4"/>
  </si>
  <si>
    <t>D(4号室)</t>
    <rPh sb="3" eb="5">
      <t>ゴウシツ</t>
    </rPh>
    <phoneticPr fontId="4"/>
  </si>
  <si>
    <t>E(5号室)</t>
    <rPh sb="3" eb="5">
      <t>ゴウシツ</t>
    </rPh>
    <phoneticPr fontId="4"/>
  </si>
  <si>
    <t>F(6号室)</t>
    <rPh sb="3" eb="5">
      <t>ゴウシツ</t>
    </rPh>
    <phoneticPr fontId="4"/>
  </si>
  <si>
    <t>管理費(A)</t>
    <rPh sb="0" eb="3">
      <t>カンリヒ</t>
    </rPh>
    <phoneticPr fontId="4"/>
  </si>
  <si>
    <t>修繕積立金(B)</t>
    <rPh sb="0" eb="2">
      <t>シュウゼン</t>
    </rPh>
    <rPh sb="2" eb="5">
      <t>ツミタテキン</t>
    </rPh>
    <phoneticPr fontId="4"/>
  </si>
  <si>
    <t>月額小計(A+B)</t>
    <rPh sb="0" eb="2">
      <t>ツキガク</t>
    </rPh>
    <rPh sb="2" eb="4">
      <t>ショウケイ</t>
    </rPh>
    <phoneticPr fontId="4"/>
  </si>
  <si>
    <t>毎月負担額 (円)</t>
    <rPh sb="0" eb="2">
      <t>マイツキ</t>
    </rPh>
    <rPh sb="2" eb="4">
      <t>フタン</t>
    </rPh>
    <rPh sb="4" eb="5">
      <t>ガク</t>
    </rPh>
    <rPh sb="7" eb="8">
      <t>エン</t>
    </rPh>
    <phoneticPr fontId="4"/>
  </si>
  <si>
    <r>
      <t>(173円/m</t>
    </r>
    <r>
      <rPr>
        <b/>
        <vertAlign val="superscript"/>
        <sz val="11"/>
        <color theme="1"/>
        <rFont val="Meiryo UI"/>
        <family val="3"/>
        <charset val="128"/>
      </rPr>
      <t>2</t>
    </r>
    <r>
      <rPr>
        <b/>
        <sz val="11"/>
        <color theme="1"/>
        <rFont val="Meiryo UI"/>
        <family val="3"/>
        <charset val="128"/>
      </rPr>
      <t>)</t>
    </r>
    <phoneticPr fontId="4"/>
  </si>
  <si>
    <r>
      <t>(204円/m</t>
    </r>
    <r>
      <rPr>
        <b/>
        <vertAlign val="superscript"/>
        <sz val="11"/>
        <color theme="1"/>
        <rFont val="Meiryo UI"/>
        <family val="3"/>
        <charset val="128"/>
      </rPr>
      <t>2</t>
    </r>
    <r>
      <rPr>
        <b/>
        <sz val="11"/>
        <color theme="1"/>
        <rFont val="Meiryo UI"/>
        <family val="3"/>
        <charset val="128"/>
      </rPr>
      <t>)</t>
    </r>
    <phoneticPr fontId="4"/>
  </si>
  <si>
    <r>
      <t>(350円/m</t>
    </r>
    <r>
      <rPr>
        <b/>
        <vertAlign val="superscript"/>
        <sz val="11"/>
        <color theme="1"/>
        <rFont val="Meiryo UI"/>
        <family val="3"/>
        <charset val="128"/>
      </rPr>
      <t>2</t>
    </r>
    <r>
      <rPr>
        <b/>
        <sz val="11"/>
        <color theme="1"/>
        <rFont val="Meiryo UI"/>
        <family val="3"/>
        <charset val="128"/>
      </rPr>
      <t>)</t>
    </r>
    <phoneticPr fontId="4"/>
  </si>
  <si>
    <r>
      <t>(320円/m</t>
    </r>
    <r>
      <rPr>
        <b/>
        <vertAlign val="superscript"/>
        <sz val="11"/>
        <color theme="1"/>
        <rFont val="Meiryo UI"/>
        <family val="3"/>
        <charset val="128"/>
      </rPr>
      <t>2</t>
    </r>
    <r>
      <rPr>
        <b/>
        <sz val="11"/>
        <color theme="1"/>
        <rFont val="Meiryo UI"/>
        <family val="3"/>
        <charset val="128"/>
      </rPr>
      <t>)</t>
    </r>
    <phoneticPr fontId="4"/>
  </si>
  <si>
    <t>※案②/案③：駐車場会計を明朗に区分した会計方式にした場合</t>
    <rPh sb="4" eb="5">
      <t>アン</t>
    </rPh>
    <rPh sb="7" eb="12">
      <t>チュウシャジョウカイケイ</t>
    </rPh>
    <rPh sb="13" eb="15">
      <t>メイロウ</t>
    </rPh>
    <rPh sb="16" eb="18">
      <t>クブン</t>
    </rPh>
    <rPh sb="20" eb="22">
      <t>カイケイ</t>
    </rPh>
    <rPh sb="22" eb="24">
      <t>ホウシキ</t>
    </rPh>
    <rPh sb="27" eb="29">
      <t>バアイ</t>
    </rPh>
    <phoneticPr fontId="4"/>
  </si>
  <si>
    <t>※案①：今まで通りに駐車場会計を管理費収入にごちゃ混ぜした会計方式にした場合</t>
    <rPh sb="4" eb="5">
      <t>イマ</t>
    </rPh>
    <rPh sb="7" eb="8">
      <t>トオ</t>
    </rPh>
    <rPh sb="10" eb="15">
      <t>チュウシャジョウカイケイ</t>
    </rPh>
    <rPh sb="16" eb="19">
      <t>カンリヒ</t>
    </rPh>
    <rPh sb="19" eb="21">
      <t>シュウニュウ</t>
    </rPh>
    <rPh sb="25" eb="26">
      <t>マ</t>
    </rPh>
    <rPh sb="29" eb="31">
      <t>カイケイ</t>
    </rPh>
    <rPh sb="31" eb="33">
      <t>ホウシキ</t>
    </rPh>
    <rPh sb="36" eb="38">
      <t>バアイ</t>
    </rPh>
    <phoneticPr fontId="4"/>
  </si>
  <si>
    <t>※案②/案③：駐車場収入の管理費へ充てる考え方</t>
    <rPh sb="1" eb="2">
      <t>アン</t>
    </rPh>
    <rPh sb="4" eb="5">
      <t>アン</t>
    </rPh>
    <phoneticPr fontId="4"/>
  </si>
  <si>
    <t>→前年度の実績結果を次年度の予算とする。
　 機械式駐車場とエレベーターの電気料金を分ける事は可能だが、
　 また、どうしても駐車場使用者に負担をかけているが、
　 電気料金の基本料金が値上げするので得策ではない。</t>
    <rPh sb="5" eb="7">
      <t>ジッセキ</t>
    </rPh>
    <rPh sb="7" eb="9">
      <t>ケッカ</t>
    </rPh>
    <rPh sb="10" eb="13">
      <t>ジネンド</t>
    </rPh>
    <rPh sb="45" eb="46">
      <t>コト</t>
    </rPh>
    <rPh sb="85" eb="87">
      <t>リョウキン</t>
    </rPh>
    <phoneticPr fontId="4"/>
  </si>
  <si>
    <r>
      <t>265 円/m</t>
    </r>
    <r>
      <rPr>
        <b/>
        <vertAlign val="superscript"/>
        <sz val="16"/>
        <color theme="1"/>
        <rFont val="Meiryo UI"/>
        <family val="3"/>
        <charset val="128"/>
      </rPr>
      <t>2</t>
    </r>
    <rPh sb="4" eb="5">
      <t>エン</t>
    </rPh>
    <phoneticPr fontId="4"/>
  </si>
  <si>
    <r>
      <t>350 円/m</t>
    </r>
    <r>
      <rPr>
        <b/>
        <vertAlign val="superscript"/>
        <sz val="16"/>
        <color theme="1"/>
        <rFont val="Meiryo UI"/>
        <family val="3"/>
        <charset val="128"/>
      </rPr>
      <t>2</t>
    </r>
    <phoneticPr fontId="4"/>
  </si>
  <si>
    <r>
      <t>320 円/m</t>
    </r>
    <r>
      <rPr>
        <b/>
        <vertAlign val="superscript"/>
        <sz val="16"/>
        <rFont val="Meiryo UI"/>
        <family val="3"/>
        <charset val="128"/>
      </rPr>
      <t xml:space="preserve">2 </t>
    </r>
    <phoneticPr fontId="4"/>
  </si>
  <si>
    <r>
      <t>173 円/ｍ</t>
    </r>
    <r>
      <rPr>
        <b/>
        <vertAlign val="superscript"/>
        <sz val="16"/>
        <color theme="1"/>
        <rFont val="Meiryo UI"/>
        <family val="3"/>
        <charset val="128"/>
      </rPr>
      <t>2</t>
    </r>
    <phoneticPr fontId="4"/>
  </si>
  <si>
    <r>
      <t>204 円/ｍ</t>
    </r>
    <r>
      <rPr>
        <b/>
        <vertAlign val="superscript"/>
        <sz val="16"/>
        <color theme="1"/>
        <rFont val="Meiryo UI"/>
        <family val="3"/>
        <charset val="128"/>
      </rPr>
      <t>2</t>
    </r>
    <phoneticPr fontId="4"/>
  </si>
  <si>
    <t>　　よって、定期交換部品延長し、部品が壊れたタイミングでの部品交換や、駐車場稼働率が低くなった場合には、</t>
    <rPh sb="6" eb="10">
      <t>テイキコウカン</t>
    </rPh>
    <rPh sb="10" eb="12">
      <t>ブヒン</t>
    </rPh>
    <rPh sb="16" eb="18">
      <t>ブヒン</t>
    </rPh>
    <rPh sb="19" eb="20">
      <t>コワ</t>
    </rPh>
    <rPh sb="29" eb="31">
      <t>ブヒン</t>
    </rPh>
    <rPh sb="31" eb="33">
      <t>コウカン</t>
    </rPh>
    <rPh sb="35" eb="38">
      <t>チュウシャジョウ</t>
    </rPh>
    <rPh sb="38" eb="41">
      <t>カドウリツ</t>
    </rPh>
    <rPh sb="42" eb="43">
      <t>ヒク</t>
    </rPh>
    <rPh sb="47" eb="49">
      <t>バアイ</t>
    </rPh>
    <phoneticPr fontId="4"/>
  </si>
  <si>
    <t>　　早めに20年目でフルリニューアル工事する際し、更にIHIの機械式駐車場への切替等の手段が必要になる。</t>
    <rPh sb="2" eb="3">
      <t>ハヤ</t>
    </rPh>
    <rPh sb="7" eb="9">
      <t>ネンメ</t>
    </rPh>
    <rPh sb="25" eb="26">
      <t>サラ</t>
    </rPh>
    <phoneticPr fontId="4"/>
  </si>
  <si>
    <t>　　8台パレットの機械式駐車場を平面化した事により、従来よりも赤字幅は減ってはいると想定される。</t>
    <rPh sb="3" eb="4">
      <t>ダイ</t>
    </rPh>
    <rPh sb="9" eb="15">
      <t>キカイシキチュウシャジョウ</t>
    </rPh>
    <rPh sb="16" eb="19">
      <t>ヘイメンカ</t>
    </rPh>
    <rPh sb="21" eb="22">
      <t>コト</t>
    </rPh>
    <rPh sb="26" eb="28">
      <t>ジュウライ</t>
    </rPh>
    <rPh sb="31" eb="33">
      <t>アカジ</t>
    </rPh>
    <rPh sb="33" eb="34">
      <t>ハバ</t>
    </rPh>
    <rPh sb="35" eb="36">
      <t>ヘ</t>
    </rPh>
    <rPh sb="42" eb="44">
      <t>ソウテイ</t>
    </rPh>
    <phoneticPr fontId="4"/>
  </si>
  <si>
    <t>⑤＝④÷30</t>
    <phoneticPr fontId="4"/>
  </si>
  <si>
    <t>⑥＝⑤÷12</t>
    <phoneticPr fontId="4"/>
  </si>
  <si>
    <t>⑦＝⑥÷69</t>
    <phoneticPr fontId="4"/>
  </si>
  <si>
    <t>⑨＝⑧÷30</t>
    <phoneticPr fontId="4"/>
  </si>
  <si>
    <t>⑩＝⑨÷12</t>
    <phoneticPr fontId="4"/>
  </si>
  <si>
    <t>⑫</t>
    <phoneticPr fontId="4"/>
  </si>
  <si>
    <t>⑬</t>
    <phoneticPr fontId="4"/>
  </si>
  <si>
    <t>⑭</t>
    <phoneticPr fontId="4"/>
  </si>
  <si>
    <t>⑫＝⑤‐②</t>
    <phoneticPr fontId="4"/>
  </si>
  <si>
    <t>⑬＝⑤+⑨-②</t>
    <phoneticPr fontId="4"/>
  </si>
  <si>
    <t>⑭＝⑨‐②</t>
    <phoneticPr fontId="4"/>
  </si>
  <si>
    <t>④+⑧-①</t>
    <phoneticPr fontId="4"/>
  </si>
  <si>
    <t>←駐車場稼働率：2021年4月時点で、比較的ハッピーシナリオの場合</t>
    <rPh sb="1" eb="4">
      <t>チュウシャジョウ</t>
    </rPh>
    <rPh sb="4" eb="7">
      <t>カドウリツ</t>
    </rPh>
    <rPh sb="12" eb="13">
      <t>ネン</t>
    </rPh>
    <rPh sb="14" eb="15">
      <t>ガツ</t>
    </rPh>
    <rPh sb="15" eb="17">
      <t>ジテン</t>
    </rPh>
    <rPh sb="19" eb="22">
      <t>ヒカクテキ</t>
    </rPh>
    <rPh sb="31" eb="33">
      <t>バアイ</t>
    </rPh>
    <phoneticPr fontId="4"/>
  </si>
  <si>
    <t>年</t>
    <rPh sb="0" eb="1">
      <t>ネン</t>
    </rPh>
    <phoneticPr fontId="4"/>
  </si>
  <si>
    <t>周期</t>
    <rPh sb="0" eb="2">
      <t>シュウキ</t>
    </rPh>
    <phoneticPr fontId="4"/>
  </si>
  <si>
    <t>単位：千円</t>
    <rPh sb="0" eb="2">
      <t>タンイ</t>
    </rPh>
    <rPh sb="3" eb="5">
      <t>センエン</t>
    </rPh>
    <phoneticPr fontId="4"/>
  </si>
  <si>
    <t>定期交換部品</t>
    <rPh sb="0" eb="6">
      <t>テイキコウカンブヒン</t>
    </rPh>
    <phoneticPr fontId="4"/>
  </si>
  <si>
    <t>フルリニューアル工事</t>
    <rPh sb="8" eb="10">
      <t>コウジ</t>
    </rPh>
    <phoneticPr fontId="4"/>
  </si>
  <si>
    <t>駐車場収入</t>
    <rPh sb="0" eb="3">
      <t>チュウシャジョウ</t>
    </rPh>
    <rPh sb="3" eb="5">
      <t>シュウニュウ</t>
    </rPh>
    <phoneticPr fontId="4"/>
  </si>
  <si>
    <t>小計</t>
    <rPh sb="0" eb="2">
      <t>ショウケイ</t>
    </rPh>
    <phoneticPr fontId="4"/>
  </si>
  <si>
    <t>収支</t>
    <rPh sb="0" eb="2">
      <t>シュウシ</t>
    </rPh>
    <phoneticPr fontId="4"/>
  </si>
  <si>
    <t>支出-収入</t>
    <rPh sb="0" eb="2">
      <t>シシュツ</t>
    </rPh>
    <rPh sb="3" eb="5">
      <t>シュウニュウ</t>
    </rPh>
    <phoneticPr fontId="4"/>
  </si>
  <si>
    <t>突発故障交換</t>
    <rPh sb="0" eb="2">
      <t>トッパツ</t>
    </rPh>
    <rPh sb="2" eb="4">
      <t>コショウ</t>
    </rPh>
    <rPh sb="4" eb="6">
      <t>コウカン</t>
    </rPh>
    <phoneticPr fontId="4"/>
  </si>
  <si>
    <t>保守点検費用</t>
    <rPh sb="0" eb="6">
      <t>ホシュテンケンヒヨウ</t>
    </rPh>
    <phoneticPr fontId="4"/>
  </si>
  <si>
    <t>電気料金(*1)</t>
    <rPh sb="0" eb="4">
      <t>デンキリョウキン</t>
    </rPh>
    <phoneticPr fontId="4"/>
  </si>
  <si>
    <t>(*1)機械式駐車場+エレベーター</t>
    <phoneticPr fontId="4"/>
  </si>
  <si>
    <t>累計</t>
    <rPh sb="0" eb="2">
      <t>ルイケイ</t>
    </rPh>
    <phoneticPr fontId="4"/>
  </si>
  <si>
    <t>消費税：8％→10％</t>
    <rPh sb="0" eb="3">
      <t>ショウヒゼイ</t>
    </rPh>
    <phoneticPr fontId="4"/>
  </si>
  <si>
    <t>※機械式駐車場：13台パレット×2機(フラット化区画：2台含む) 合計：29台 長期修繕計画 (2022年4月12日時点)</t>
    <rPh sb="1" eb="7">
      <t>キカイシキチュウシャジョウ</t>
    </rPh>
    <rPh sb="10" eb="11">
      <t>ダイ</t>
    </rPh>
    <rPh sb="17" eb="18">
      <t>キ</t>
    </rPh>
    <rPh sb="23" eb="24">
      <t>カ</t>
    </rPh>
    <rPh sb="24" eb="26">
      <t>クカク</t>
    </rPh>
    <rPh sb="28" eb="29">
      <t>ダイ</t>
    </rPh>
    <rPh sb="29" eb="30">
      <t>フク</t>
    </rPh>
    <rPh sb="33" eb="35">
      <t>ゴウケイ</t>
    </rPh>
    <rPh sb="38" eb="39">
      <t>ダイ</t>
    </rPh>
    <rPh sb="40" eb="46">
      <t>チョウキシュウゼンケイカク</t>
    </rPh>
    <rPh sb="52" eb="53">
      <t>ネン</t>
    </rPh>
    <rPh sb="54" eb="55">
      <t>ガツ</t>
    </rPh>
    <rPh sb="57" eb="58">
      <t>ニチ</t>
    </rPh>
    <rPh sb="58" eb="60">
      <t>ジテン</t>
    </rPh>
    <phoneticPr fontId="4"/>
  </si>
  <si>
    <t>修繕費</t>
    <phoneticPr fontId="4"/>
  </si>
  <si>
    <t>8台パレット数の減小により、保守点検費用減額</t>
    <rPh sb="1" eb="2">
      <t>ダイ</t>
    </rPh>
    <rPh sb="6" eb="7">
      <t>スウ</t>
    </rPh>
    <rPh sb="8" eb="9">
      <t>ゲン</t>
    </rPh>
    <rPh sb="9" eb="10">
      <t>ショウ</t>
    </rPh>
    <rPh sb="14" eb="20">
      <t>ホシュテンケンヒヨウ</t>
    </rPh>
    <rPh sb="20" eb="22">
      <t>ゲンガク</t>
    </rPh>
    <phoneticPr fontId="4"/>
  </si>
  <si>
    <t>r</t>
    <phoneticPr fontId="4"/>
  </si>
  <si>
    <t xml:space="preserve">    (→但し、過去(第1期～第8期)の駐車場収入は、上記前提条件に織込めていない。) </t>
    <rPh sb="6" eb="7">
      <t>タダ</t>
    </rPh>
    <rPh sb="9" eb="11">
      <t>カコ</t>
    </rPh>
    <rPh sb="12" eb="13">
      <t>ダイ</t>
    </rPh>
    <rPh sb="14" eb="15">
      <t>キ</t>
    </rPh>
    <rPh sb="16" eb="17">
      <t>ダイ</t>
    </rPh>
    <rPh sb="18" eb="19">
      <t>キ</t>
    </rPh>
    <rPh sb="21" eb="24">
      <t>チュウシャジョウ</t>
    </rPh>
    <rPh sb="24" eb="26">
      <t>シュウニュウ</t>
    </rPh>
    <rPh sb="28" eb="30">
      <t>ジョウキ</t>
    </rPh>
    <rPh sb="30" eb="32">
      <t>ゼンテイ</t>
    </rPh>
    <rPh sb="32" eb="34">
      <t>ジョウケン</t>
    </rPh>
    <rPh sb="35" eb="37">
      <t>オリコ</t>
    </rPh>
    <phoneticPr fontId="4"/>
  </si>
  <si>
    <t>※長期修繕計画見直し後の特別会計(修繕積立金)案_2022年4月24日時点</t>
    <rPh sb="34" eb="35">
      <t>ニチ</t>
    </rPh>
    <phoneticPr fontId="4"/>
  </si>
  <si>
    <t>修繕積立金の考え方はどちらが良いですか？</t>
    <rPh sb="6" eb="7">
      <t>カンガ</t>
    </rPh>
    <rPh sb="8" eb="9">
      <t>カタ</t>
    </rPh>
    <rPh sb="14" eb="15">
      <t>イ</t>
    </rPh>
    <phoneticPr fontId="4"/>
  </si>
  <si>
    <t>・Yes</t>
    <phoneticPr fontId="4"/>
  </si>
  <si>
    <t>・No</t>
    <phoneticPr fontId="4"/>
  </si>
  <si>
    <t>・1台</t>
    <rPh sb="2" eb="3">
      <t>ダイ</t>
    </rPh>
    <phoneticPr fontId="4"/>
  </si>
  <si>
    <t>・2台</t>
    <rPh sb="2" eb="3">
      <t>ダイ</t>
    </rPh>
    <phoneticPr fontId="4"/>
  </si>
  <si>
    <t>・3台</t>
    <rPh sb="2" eb="3">
      <t>ダイ</t>
    </rPh>
    <phoneticPr fontId="4"/>
  </si>
  <si>
    <t>・その他(</t>
    <rPh sb="3" eb="4">
      <t>タ</t>
    </rPh>
    <phoneticPr fontId="4"/>
  </si>
  <si>
    <t>6.</t>
    <phoneticPr fontId="4"/>
  </si>
  <si>
    <t>7.</t>
    <phoneticPr fontId="4"/>
  </si>
  <si>
    <t>今後、車を購入する予定はありますか？購入した車をマンション内に駐車したいですか？</t>
    <rPh sb="0" eb="2">
      <t>コンゴ</t>
    </rPh>
    <rPh sb="3" eb="4">
      <t>クルマ</t>
    </rPh>
    <rPh sb="5" eb="7">
      <t>コウニュウ</t>
    </rPh>
    <rPh sb="9" eb="11">
      <t>ヨテイ</t>
    </rPh>
    <phoneticPr fontId="4"/>
  </si>
  <si>
    <t>今後、車を購入したい車種、EV車・PHEV車にしたいですか？</t>
    <rPh sb="0" eb="2">
      <t>コンゴ</t>
    </rPh>
    <rPh sb="3" eb="4">
      <t>クルマ</t>
    </rPh>
    <rPh sb="5" eb="7">
      <t>コウニュウ</t>
    </rPh>
    <rPh sb="10" eb="12">
      <t>シャシュ</t>
    </rPh>
    <rPh sb="15" eb="16">
      <t>シャ</t>
    </rPh>
    <rPh sb="21" eb="22">
      <t>シャ</t>
    </rPh>
    <phoneticPr fontId="4"/>
  </si>
  <si>
    <t>(機械式駐車場の更新時期・パレット数減少などの検討に使わせて頂きます。)</t>
    <rPh sb="1" eb="7">
      <t>キカイシキチュウシャジョウ</t>
    </rPh>
    <rPh sb="8" eb="10">
      <t>コウシン</t>
    </rPh>
    <rPh sb="10" eb="12">
      <t>ジキ</t>
    </rPh>
    <rPh sb="17" eb="18">
      <t>スウ</t>
    </rPh>
    <rPh sb="18" eb="20">
      <t>ゲンショウ</t>
    </rPh>
    <rPh sb="23" eb="25">
      <t>ケントウ</t>
    </rPh>
    <rPh sb="26" eb="27">
      <t>ツカ</t>
    </rPh>
    <rPh sb="30" eb="31">
      <t>イタダ</t>
    </rPh>
    <phoneticPr fontId="4"/>
  </si>
  <si>
    <r>
      <t>車は何台所有しておりますか？</t>
    </r>
    <r>
      <rPr>
        <u/>
        <sz val="14"/>
        <color theme="1"/>
        <rFont val="Meiryo UI"/>
        <family val="3"/>
        <charset val="128"/>
      </rPr>
      <t>(車を所有している方だけ回答をお願いします。)</t>
    </r>
    <rPh sb="0" eb="1">
      <t>クルマ</t>
    </rPh>
    <rPh sb="2" eb="3">
      <t>ナン</t>
    </rPh>
    <rPh sb="3" eb="4">
      <t>ダイ</t>
    </rPh>
    <rPh sb="4" eb="6">
      <t>ショユウ</t>
    </rPh>
    <rPh sb="15" eb="16">
      <t>クルマ</t>
    </rPh>
    <rPh sb="17" eb="19">
      <t>ショユウ</t>
    </rPh>
    <rPh sb="23" eb="24">
      <t>カタ</t>
    </rPh>
    <rPh sb="26" eb="28">
      <t>カイトウ</t>
    </rPh>
    <rPh sb="30" eb="31">
      <t>ネガ</t>
    </rPh>
    <phoneticPr fontId="4"/>
  </si>
  <si>
    <r>
      <t>車は所有しておりますか？</t>
    </r>
    <r>
      <rPr>
        <u/>
        <sz val="14"/>
        <color theme="1"/>
        <rFont val="Meiryo UI"/>
        <family val="3"/>
        <charset val="128"/>
      </rPr>
      <t>(外部の駐車場使用者の把握の為に確認しております。)</t>
    </r>
    <rPh sb="0" eb="1">
      <t>クルマ</t>
    </rPh>
    <rPh sb="2" eb="4">
      <t>ショユウ</t>
    </rPh>
    <rPh sb="13" eb="15">
      <t>ガイブ</t>
    </rPh>
    <rPh sb="16" eb="19">
      <t>チュウシャジョウ</t>
    </rPh>
    <rPh sb="19" eb="22">
      <t>シヨウシャ</t>
    </rPh>
    <rPh sb="23" eb="25">
      <t>ハアク</t>
    </rPh>
    <rPh sb="26" eb="27">
      <t>タメ</t>
    </rPh>
    <rPh sb="28" eb="30">
      <t>カクニン</t>
    </rPh>
    <phoneticPr fontId="4"/>
  </si>
  <si>
    <t>(機械式駐車場の更新時期・EV/PHEV用の普通充電器増設・電気契約見直しなどの検討に使わせて頂きます。)</t>
    <rPh sb="1" eb="7">
      <t>キカイシキチュウシャジョウ</t>
    </rPh>
    <rPh sb="8" eb="10">
      <t>コウシン</t>
    </rPh>
    <rPh sb="10" eb="12">
      <t>ジキ</t>
    </rPh>
    <rPh sb="20" eb="21">
      <t>ヨウ</t>
    </rPh>
    <rPh sb="22" eb="24">
      <t>フツウ</t>
    </rPh>
    <rPh sb="24" eb="26">
      <t>ジュウデン</t>
    </rPh>
    <rPh sb="26" eb="27">
      <t>キ</t>
    </rPh>
    <rPh sb="27" eb="29">
      <t>ゾウセツ</t>
    </rPh>
    <rPh sb="30" eb="32">
      <t>デンキ</t>
    </rPh>
    <rPh sb="32" eb="34">
      <t>ケイヤク</t>
    </rPh>
    <rPh sb="34" eb="36">
      <t>ミナオ</t>
    </rPh>
    <rPh sb="40" eb="42">
      <t>ケントウ</t>
    </rPh>
    <rPh sb="43" eb="44">
      <t>ツカ</t>
    </rPh>
    <rPh sb="47" eb="48">
      <t>イタダ</t>
    </rPh>
    <phoneticPr fontId="4"/>
  </si>
  <si>
    <t>8.</t>
    <phoneticPr fontId="4"/>
  </si>
  <si>
    <t>今後、車を購入したい車種の全高の選択と、車種は『その他』の回答をお願いします。</t>
    <rPh sb="0" eb="2">
      <t>コンゴ</t>
    </rPh>
    <rPh sb="3" eb="4">
      <t>クルマ</t>
    </rPh>
    <rPh sb="5" eb="7">
      <t>コウニュウ</t>
    </rPh>
    <rPh sb="10" eb="12">
      <t>シャシュ</t>
    </rPh>
    <rPh sb="13" eb="15">
      <t>ゼンコウ</t>
    </rPh>
    <rPh sb="16" eb="18">
      <t>センタク</t>
    </rPh>
    <rPh sb="20" eb="22">
      <t>シャシュ</t>
    </rPh>
    <rPh sb="26" eb="27">
      <t>タ</t>
    </rPh>
    <rPh sb="29" eb="31">
      <t>カイトウ</t>
    </rPh>
    <rPh sb="33" eb="34">
      <t>ネガ</t>
    </rPh>
    <phoneticPr fontId="4"/>
  </si>
  <si>
    <t>(機械式駐車場の更新時期見直しなどの検討に使わせて頂きます。)</t>
    <rPh sb="1" eb="7">
      <t>キカイシキチュウシャジョウ</t>
    </rPh>
    <rPh sb="8" eb="10">
      <t>コウシン</t>
    </rPh>
    <rPh sb="10" eb="12">
      <t>ジキ</t>
    </rPh>
    <rPh sb="12" eb="14">
      <t>ミナオ</t>
    </rPh>
    <rPh sb="18" eb="20">
      <t>ケントウ</t>
    </rPh>
    <rPh sb="21" eb="22">
      <t>ツカ</t>
    </rPh>
    <rPh sb="25" eb="26">
      <t>イタダ</t>
    </rPh>
    <phoneticPr fontId="4"/>
  </si>
  <si>
    <t>・全高 1550ｍｍ以下 (例：コンパクトカー・セダン等)</t>
    <phoneticPr fontId="4"/>
  </si>
  <si>
    <t>9.</t>
    <phoneticPr fontId="4"/>
  </si>
  <si>
    <t>・全高 1550ｍｍ以上～1750ｍｍ未満 (例：小型SUV、ハイトワゴン等)</t>
    <phoneticPr fontId="4"/>
  </si>
  <si>
    <t>・全高 1750ｍｍ以上 (例：大型SUV、ミニバン、スーパーハイトワゴン等)</t>
    <phoneticPr fontId="4"/>
  </si>
  <si>
    <t>その他、長期修繕計画見直しについて、ご意見がある方は回答をお願いします。</t>
    <rPh sb="2" eb="3">
      <t>タ</t>
    </rPh>
    <rPh sb="4" eb="6">
      <t>チョウキ</t>
    </rPh>
    <rPh sb="6" eb="8">
      <t>シュウゼン</t>
    </rPh>
    <rPh sb="8" eb="10">
      <t>ケイカク</t>
    </rPh>
    <rPh sb="10" eb="12">
      <t>ミナオ</t>
    </rPh>
    <rPh sb="19" eb="21">
      <t>イケン</t>
    </rPh>
    <rPh sb="24" eb="25">
      <t>カタ</t>
    </rPh>
    <rPh sb="26" eb="28">
      <t>カイトウ</t>
    </rPh>
    <rPh sb="30" eb="31">
      <t>ネガ</t>
    </rPh>
    <phoneticPr fontId="4"/>
  </si>
  <si>
    <t>特別会計(修繕積立金)の駐車場会計を分けたいですか？</t>
    <phoneticPr fontId="4"/>
  </si>
  <si>
    <t>(駐車場会計を一緒にするか？別々にするか？の確認の為に確認しております。)</t>
    <rPh sb="1" eb="4">
      <t>チュウシャジョウ</t>
    </rPh>
    <rPh sb="4" eb="6">
      <t>カイケイ</t>
    </rPh>
    <rPh sb="7" eb="9">
      <t>イッショ</t>
    </rPh>
    <rPh sb="14" eb="16">
      <t>ベツベツ</t>
    </rPh>
    <rPh sb="22" eb="24">
      <t>カクニン</t>
    </rPh>
    <rPh sb="25" eb="26">
      <t>タメ</t>
    </rPh>
    <rPh sb="27" eb="29">
      <t>カクニン</t>
    </rPh>
    <phoneticPr fontId="4"/>
  </si>
  <si>
    <r>
      <t>・案②/③ 『修繕費：320円/m</t>
    </r>
    <r>
      <rPr>
        <vertAlign val="superscript"/>
        <sz val="14"/>
        <color theme="1"/>
        <rFont val="Meiryo UI"/>
        <family val="3"/>
        <charset val="128"/>
      </rPr>
      <t>2</t>
    </r>
    <r>
      <rPr>
        <sz val="14"/>
        <color theme="1"/>
        <rFont val="Meiryo UI"/>
        <family val="3"/>
        <charset val="128"/>
      </rPr>
      <t>』、『管理費：204円/m</t>
    </r>
    <r>
      <rPr>
        <vertAlign val="superscript"/>
        <sz val="14"/>
        <color theme="1"/>
        <rFont val="Meiryo UI"/>
        <family val="3"/>
        <charset val="128"/>
      </rPr>
      <t>2</t>
    </r>
    <r>
      <rPr>
        <sz val="14"/>
        <color theme="1"/>
        <rFont val="Meiryo UI"/>
        <family val="3"/>
        <charset val="128"/>
      </rPr>
      <t>』</t>
    </r>
    <rPh sb="1" eb="2">
      <t>アン</t>
    </rPh>
    <rPh sb="7" eb="10">
      <t>シュウゼンヒ</t>
    </rPh>
    <rPh sb="14" eb="15">
      <t>エン</t>
    </rPh>
    <rPh sb="21" eb="24">
      <t>カンリヒ</t>
    </rPh>
    <rPh sb="28" eb="29">
      <t>エン</t>
    </rPh>
    <phoneticPr fontId="4"/>
  </si>
  <si>
    <t>・Yes (案①/②：駐車場会計別々)</t>
    <rPh sb="11" eb="14">
      <t>チュウシャジョウ</t>
    </rPh>
    <rPh sb="14" eb="16">
      <t>カイケイ</t>
    </rPh>
    <rPh sb="16" eb="18">
      <t>ベツベツ</t>
    </rPh>
    <phoneticPr fontId="4"/>
  </si>
  <si>
    <t>・No (案③：駐車場会計一緒)</t>
    <rPh sb="5" eb="6">
      <t>アン</t>
    </rPh>
    <rPh sb="8" eb="11">
      <t>チュウシャジョウ</t>
    </rPh>
    <rPh sb="11" eb="13">
      <t>カイケイ</t>
    </rPh>
    <rPh sb="13" eb="15">
      <t>イッショ</t>
    </rPh>
    <phoneticPr fontId="4"/>
  </si>
  <si>
    <r>
      <t>・案① 『修繕費：350円/m</t>
    </r>
    <r>
      <rPr>
        <vertAlign val="superscript"/>
        <sz val="14"/>
        <color theme="1"/>
        <rFont val="Meiryo UI"/>
        <family val="3"/>
        <charset val="128"/>
      </rPr>
      <t>2</t>
    </r>
    <r>
      <rPr>
        <sz val="14"/>
        <color theme="1"/>
        <rFont val="Meiryo UI"/>
        <family val="3"/>
        <charset val="128"/>
      </rPr>
      <t>』、『管理費：173円/m</t>
    </r>
    <r>
      <rPr>
        <vertAlign val="superscript"/>
        <sz val="14"/>
        <color theme="1"/>
        <rFont val="Meiryo UI"/>
        <family val="3"/>
        <charset val="128"/>
      </rPr>
      <t>2</t>
    </r>
    <r>
      <rPr>
        <sz val="14"/>
        <color theme="1"/>
        <rFont val="Meiryo UI"/>
        <family val="3"/>
        <charset val="128"/>
      </rPr>
      <t>』</t>
    </r>
    <rPh sb="1" eb="2">
      <t>アン</t>
    </rPh>
    <rPh sb="5" eb="8">
      <t>シュウゼンヒ</t>
    </rPh>
    <rPh sb="12" eb="13">
      <t>エン</t>
    </rPh>
    <phoneticPr fontId="4"/>
  </si>
  <si>
    <t>メリット</t>
  </si>
  <si>
    <t>駐車場稼働率が減った時に、</t>
    <rPh sb="0" eb="3">
      <t>チュウシャジョウ</t>
    </rPh>
    <rPh sb="3" eb="6">
      <t>カドウリツ</t>
    </rPh>
    <rPh sb="7" eb="8">
      <t>ヘ</t>
    </rPh>
    <rPh sb="10" eb="11">
      <t>トキ</t>
    </rPh>
    <phoneticPr fontId="4"/>
  </si>
  <si>
    <t>機械式駐車場の更新工事が遅れる。</t>
    <rPh sb="0" eb="6">
      <t>キカイシキチュウシャジョウ</t>
    </rPh>
    <rPh sb="7" eb="9">
      <t>コウシン</t>
    </rPh>
    <rPh sb="9" eb="11">
      <t>コウジ</t>
    </rPh>
    <phoneticPr fontId="4"/>
  </si>
  <si>
    <t>管理費へ多くの割合が充てられる為、</t>
    <rPh sb="0" eb="3">
      <t>カンリヒ</t>
    </rPh>
    <rPh sb="4" eb="5">
      <t>オオ</t>
    </rPh>
    <rPh sb="7" eb="9">
      <t>ワリアイ</t>
    </rPh>
    <rPh sb="10" eb="11">
      <t>ア</t>
    </rPh>
    <rPh sb="15" eb="16">
      <t>タメ</t>
    </rPh>
    <phoneticPr fontId="4"/>
  </si>
  <si>
    <t>駐車場稼働率が減った時に、駐車場収入が</t>
    <rPh sb="0" eb="3">
      <t>チュウシャジョウ</t>
    </rPh>
    <rPh sb="3" eb="6">
      <t>カドウリツ</t>
    </rPh>
    <rPh sb="7" eb="8">
      <t>ヘ</t>
    </rPh>
    <rPh sb="10" eb="11">
      <t>トキ</t>
    </rPh>
    <phoneticPr fontId="4"/>
  </si>
  <si>
    <t>駐車場の修繕費が大幅に不足して、</t>
    <rPh sb="0" eb="3">
      <t>チュウシャジョウ</t>
    </rPh>
    <phoneticPr fontId="4"/>
  </si>
  <si>
    <t>駐車場を使用していない人に対して、</t>
    <rPh sb="0" eb="3">
      <t>チュウシャジョウ</t>
    </rPh>
    <rPh sb="4" eb="6">
      <t>シヨウ</t>
    </rPh>
    <rPh sb="11" eb="12">
      <t>ヒト</t>
    </rPh>
    <rPh sb="13" eb="14">
      <t>タイ</t>
    </rPh>
    <phoneticPr fontId="4"/>
  </si>
  <si>
    <t>金銭的に負担を掛けにくい。</t>
    <rPh sb="0" eb="3">
      <t>キンセンテキ</t>
    </rPh>
    <rPh sb="4" eb="6">
      <t>フタン</t>
    </rPh>
    <rPh sb="7" eb="8">
      <t>カ</t>
    </rPh>
    <phoneticPr fontId="4"/>
  </si>
  <si>
    <t>駐車場稼働率の減少があった時に、</t>
    <rPh sb="0" eb="3">
      <t>チュウシャジョウ</t>
    </rPh>
    <rPh sb="3" eb="6">
      <t>カドウリツ</t>
    </rPh>
    <rPh sb="7" eb="9">
      <t>ゲンショウ</t>
    </rPh>
    <rPh sb="13" eb="14">
      <t>トキ</t>
    </rPh>
    <phoneticPr fontId="4"/>
  </si>
  <si>
    <t>金銭的に大幅な負担が掛ける。</t>
    <rPh sb="0" eb="3">
      <t>キンセンテキ</t>
    </rPh>
    <rPh sb="4" eb="6">
      <t>オオハバ</t>
    </rPh>
    <rPh sb="7" eb="9">
      <t>フタン</t>
    </rPh>
    <rPh sb="10" eb="11">
      <t>カ</t>
    </rPh>
    <phoneticPr fontId="4"/>
  </si>
  <si>
    <t>コスト</t>
  </si>
  <si>
    <t>全体的な修繕費が大幅に不足して、</t>
    <rPh sb="0" eb="3">
      <t>ゼンタイテキ</t>
    </rPh>
    <phoneticPr fontId="4"/>
  </si>
  <si>
    <t>大規模修繕工事等が出来ない・遅れる。</t>
    <rPh sb="9" eb="11">
      <t>デキ</t>
    </rPh>
    <phoneticPr fontId="4"/>
  </si>
  <si>
    <t>合意</t>
    <rPh sb="0" eb="2">
      <t>ゴウイ</t>
    </rPh>
    <phoneticPr fontId="4"/>
  </si>
  <si>
    <t>形成</t>
    <phoneticPr fontId="4"/>
  </si>
  <si>
    <t>駐車場を使用していない人も</t>
    <rPh sb="0" eb="3">
      <t>チュウシャジョウ</t>
    </rPh>
    <rPh sb="4" eb="6">
      <t>シヨウ</t>
    </rPh>
    <rPh sb="11" eb="12">
      <t>ヒト</t>
    </rPh>
    <phoneticPr fontId="4"/>
  </si>
  <si>
    <t>機械式駐車場の更新工事で、</t>
    <rPh sb="0" eb="6">
      <t>キカイシキチュウシャジョウ</t>
    </rPh>
    <rPh sb="7" eb="9">
      <t>コウシン</t>
    </rPh>
    <rPh sb="9" eb="11">
      <t>コウジ</t>
    </rPh>
    <phoneticPr fontId="4"/>
  </si>
  <si>
    <t>駐車場を使用している人が、</t>
    <rPh sb="0" eb="3">
      <t>チュウシャジョウ</t>
    </rPh>
    <rPh sb="4" eb="6">
      <t>シヨウ</t>
    </rPh>
    <rPh sb="10" eb="11">
      <t>ヒト</t>
    </rPh>
    <phoneticPr fontId="4"/>
  </si>
  <si>
    <t>駐車場を使用していない人が、</t>
    <rPh sb="0" eb="3">
      <t>チュウシャジョウ</t>
    </rPh>
    <rPh sb="4" eb="6">
      <t>シヨウ</t>
    </rPh>
    <rPh sb="11" eb="12">
      <t>ヒト</t>
    </rPh>
    <phoneticPr fontId="4"/>
  </si>
  <si>
    <t>機械式駐車場のバリューアップ工事で、</t>
    <rPh sb="0" eb="6">
      <t>キカイシキチュウシャジョウ</t>
    </rPh>
    <rPh sb="14" eb="16">
      <t>コウジ</t>
    </rPh>
    <phoneticPr fontId="4"/>
  </si>
  <si>
    <t>(長期修繕計画見直しの方向性を確認する為に確認しております。)</t>
    <phoneticPr fontId="4"/>
  </si>
  <si>
    <t>10.</t>
    <phoneticPr fontId="4"/>
  </si>
  <si>
    <t>特に機械式駐車場へのフルリニューアル工事(普通充電設備追加によるバリューアップ工事)での</t>
    <rPh sb="0" eb="1">
      <t>トク</t>
    </rPh>
    <rPh sb="18" eb="20">
      <t>コウジ</t>
    </rPh>
    <rPh sb="21" eb="23">
      <t>フツウ</t>
    </rPh>
    <rPh sb="23" eb="25">
      <t>ジュウデン</t>
    </rPh>
    <rPh sb="25" eb="27">
      <t>セツビ</t>
    </rPh>
    <rPh sb="27" eb="29">
      <t>ツイカ</t>
    </rPh>
    <rPh sb="39" eb="41">
      <t>コウジ</t>
    </rPh>
    <phoneticPr fontId="4"/>
  </si>
  <si>
    <t>(⇒総会で特別決議(3/4以上)の賛成を取らないと工事が出来ない為)</t>
    <rPh sb="2" eb="4">
      <t>ソウカイ</t>
    </rPh>
    <rPh sb="5" eb="7">
      <t>トクベツ</t>
    </rPh>
    <rPh sb="7" eb="9">
      <t>ケツギ</t>
    </rPh>
    <rPh sb="13" eb="15">
      <t>イジョウ</t>
    </rPh>
    <rPh sb="17" eb="19">
      <t>サンセイ</t>
    </rPh>
    <rPh sb="20" eb="21">
      <t>ト</t>
    </rPh>
    <rPh sb="25" eb="27">
      <t>コウジ</t>
    </rPh>
    <rPh sb="28" eb="30">
      <t>デキ</t>
    </rPh>
    <rPh sb="32" eb="33">
      <t>タメ</t>
    </rPh>
    <phoneticPr fontId="4"/>
  </si>
  <si>
    <t>機械式駐車場のパレット数削減や、平面化工事する際に形成合意・業務遂行が困難になるリスクが高い。</t>
    <rPh sb="16" eb="19">
      <t>ヘイメンカ</t>
    </rPh>
    <rPh sb="19" eb="21">
      <t>コウジ</t>
    </rPh>
    <rPh sb="23" eb="24">
      <t>サイ</t>
    </rPh>
    <rPh sb="25" eb="27">
      <t>ケイセイ</t>
    </rPh>
    <rPh sb="27" eb="29">
      <t>ゴウイ</t>
    </rPh>
    <rPh sb="30" eb="32">
      <t>ギョウム</t>
    </rPh>
    <rPh sb="32" eb="34">
      <t>スイコウ</t>
    </rPh>
    <rPh sb="35" eb="37">
      <t>コンナン</t>
    </rPh>
    <rPh sb="44" eb="45">
      <t>タカ</t>
    </rPh>
    <phoneticPr fontId="4"/>
  </si>
  <si>
    <t>(⇒第7期定期総会で機械式駐車場の平面化工事の事前準備及び決議を取得する事に苦労した為)</t>
    <rPh sb="23" eb="25">
      <t>ジゼン</t>
    </rPh>
    <rPh sb="25" eb="27">
      <t>ジュンビ</t>
    </rPh>
    <rPh sb="27" eb="28">
      <t>オヨ</t>
    </rPh>
    <rPh sb="29" eb="31">
      <t>ケツギ</t>
    </rPh>
    <rPh sb="32" eb="34">
      <t>シュトク</t>
    </rPh>
    <rPh sb="42" eb="43">
      <t>タメ</t>
    </rPh>
    <phoneticPr fontId="4"/>
  </si>
  <si>
    <t>【今後想定される課題の想定例】</t>
    <rPh sb="1" eb="3">
      <t>コンゴ</t>
    </rPh>
    <rPh sb="3" eb="5">
      <t>ソウテイ</t>
    </rPh>
    <rPh sb="8" eb="10">
      <t>カダイ</t>
    </rPh>
    <rPh sb="11" eb="13">
      <t>ソウテイ</t>
    </rPh>
    <rPh sb="13" eb="14">
      <t>レイ</t>
    </rPh>
    <phoneticPr fontId="4"/>
  </si>
  <si>
    <t>【過去に駐車場の空きが常態化した時の実例】</t>
    <rPh sb="1" eb="3">
      <t>カコ</t>
    </rPh>
    <rPh sb="4" eb="7">
      <t>チュウシャジョウ</t>
    </rPh>
    <rPh sb="8" eb="9">
      <t>ア</t>
    </rPh>
    <rPh sb="11" eb="14">
      <t>ジョウタイカ</t>
    </rPh>
    <rPh sb="16" eb="17">
      <t>トキ</t>
    </rPh>
    <rPh sb="18" eb="20">
      <t>ジツレイ</t>
    </rPh>
    <rPh sb="20" eb="21">
      <t>テイレイ</t>
    </rPh>
    <phoneticPr fontId="4"/>
  </si>
  <si>
    <t>下記案①/②で、今後日本で2035年までのガソリン車廃止(新型車でEV車販売しか出来なくなる)、</t>
    <rPh sb="0" eb="2">
      <t>カキ</t>
    </rPh>
    <rPh sb="2" eb="3">
      <t>アン</t>
    </rPh>
    <rPh sb="8" eb="10">
      <t>コンゴ</t>
    </rPh>
    <rPh sb="10" eb="12">
      <t>ニホン</t>
    </rPh>
    <rPh sb="29" eb="32">
      <t>シンガタシャ</t>
    </rPh>
    <rPh sb="35" eb="36">
      <t>シャ</t>
    </rPh>
    <rPh sb="36" eb="38">
      <t>ハンバイ</t>
    </rPh>
    <rPh sb="40" eb="42">
      <t>デキ</t>
    </rPh>
    <phoneticPr fontId="4"/>
  </si>
  <si>
    <t>工事費用が高く(見積りは未対応)、駐車場を使用していない方からの反対意見が多く出ると想定される。</t>
    <rPh sb="0" eb="2">
      <t>コウジ</t>
    </rPh>
    <rPh sb="2" eb="4">
      <t>ヒヨウ</t>
    </rPh>
    <rPh sb="5" eb="6">
      <t>タカ</t>
    </rPh>
    <rPh sb="8" eb="10">
      <t>ミツモ</t>
    </rPh>
    <rPh sb="12" eb="13">
      <t>ミ</t>
    </rPh>
    <rPh sb="13" eb="15">
      <t>タイオウ</t>
    </rPh>
    <rPh sb="17" eb="20">
      <t>チュウシャジョウ</t>
    </rPh>
    <rPh sb="21" eb="23">
      <t>シヨウ</t>
    </rPh>
    <rPh sb="28" eb="29">
      <t>カタ</t>
    </rPh>
    <phoneticPr fontId="4"/>
  </si>
  <si>
    <t>その期の理事の能力次第だが、理事会内での検討から総会提案・議決・施工監査実施まで</t>
    <rPh sb="4" eb="6">
      <t>リジ</t>
    </rPh>
    <rPh sb="14" eb="17">
      <t>リジカイ</t>
    </rPh>
    <rPh sb="17" eb="18">
      <t>ナイ</t>
    </rPh>
    <rPh sb="20" eb="22">
      <t>ケントウ</t>
    </rPh>
    <rPh sb="24" eb="26">
      <t>ソウカイ</t>
    </rPh>
    <rPh sb="26" eb="28">
      <t>テイアン</t>
    </rPh>
    <rPh sb="29" eb="31">
      <t>ギケツ</t>
    </rPh>
    <rPh sb="32" eb="34">
      <t>セコウ</t>
    </rPh>
    <rPh sb="34" eb="36">
      <t>カンサ</t>
    </rPh>
    <rPh sb="36" eb="38">
      <t>ジッシ</t>
    </rPh>
    <phoneticPr fontId="4"/>
  </si>
  <si>
    <t>会計を分ける事で反対意見が出にくい。</t>
    <rPh sb="0" eb="2">
      <t>カイケイ</t>
    </rPh>
    <rPh sb="3" eb="4">
      <t>ワ</t>
    </rPh>
    <rPh sb="6" eb="7">
      <t>コト</t>
    </rPh>
    <rPh sb="8" eb="10">
      <t>ハンタイ</t>
    </rPh>
    <rPh sb="10" eb="12">
      <t>イケン</t>
    </rPh>
    <rPh sb="13" eb="14">
      <t>デ</t>
    </rPh>
    <phoneticPr fontId="4"/>
  </si>
  <si>
    <t>会計を分けない事で反対意見が出やすい。</t>
    <rPh sb="0" eb="2">
      <t>カイケイ</t>
    </rPh>
    <rPh sb="3" eb="4">
      <t>ワ</t>
    </rPh>
    <rPh sb="7" eb="8">
      <t>コト</t>
    </rPh>
    <rPh sb="9" eb="11">
      <t>ハンタイ</t>
    </rPh>
    <rPh sb="11" eb="13">
      <t>イケン</t>
    </rPh>
    <rPh sb="14" eb="15">
      <t>デ</t>
    </rPh>
    <phoneticPr fontId="4"/>
  </si>
  <si>
    <t>関心が無くなりやすい。</t>
    <rPh sb="0" eb="2">
      <t>カンシン</t>
    </rPh>
    <rPh sb="3" eb="4">
      <t>ナ</t>
    </rPh>
    <phoneticPr fontId="4"/>
  </si>
  <si>
    <t>過去に駐車場稼働率が極端に下がった(具体的には平均して空き台数：8台以上)時に、</t>
    <rPh sb="0" eb="2">
      <t>カコ</t>
    </rPh>
    <rPh sb="10" eb="12">
      <t>キョクタン</t>
    </rPh>
    <rPh sb="37" eb="38">
      <t>トキ</t>
    </rPh>
    <phoneticPr fontId="4"/>
  </si>
  <si>
    <t>駐車場収入が激減し、かつ使用していない機械式駐車場パレットの保守点検費用を</t>
    <rPh sb="0" eb="3">
      <t>チュウシャジョウ</t>
    </rPh>
    <rPh sb="3" eb="5">
      <t>シュウニュウ</t>
    </rPh>
    <rPh sb="6" eb="8">
      <t>ゲキゲン</t>
    </rPh>
    <rPh sb="12" eb="14">
      <t>シヨウ</t>
    </rPh>
    <rPh sb="19" eb="25">
      <t>キカイシキチュウシャジョウ</t>
    </rPh>
    <rPh sb="30" eb="36">
      <t>ホシュテンケンヒヨウ</t>
    </rPh>
    <phoneticPr fontId="4"/>
  </si>
  <si>
    <t>修繕費の支払いのみ変更あり、</t>
    <rPh sb="0" eb="3">
      <t>シュウゼンヒ</t>
    </rPh>
    <rPh sb="4" eb="6">
      <t>シハラ</t>
    </rPh>
    <rPh sb="9" eb="11">
      <t>ヘンコウ</t>
    </rPh>
    <phoneticPr fontId="4"/>
  </si>
  <si>
    <t>変更箇所が少ない為、</t>
    <rPh sb="0" eb="2">
      <t>ヘンコウ</t>
    </rPh>
    <rPh sb="2" eb="4">
      <t>カショ</t>
    </rPh>
    <rPh sb="5" eb="6">
      <t>スク</t>
    </rPh>
    <rPh sb="8" eb="9">
      <t>タメ</t>
    </rPh>
    <phoneticPr fontId="4"/>
  </si>
  <si>
    <t>比較的合意形成しやすい。</t>
    <phoneticPr fontId="4"/>
  </si>
  <si>
    <t>無駄に支払う事で、機械式駐車場の大幅な負債によって、管理組合全体の収益が悪化していた。</t>
    <rPh sb="6" eb="7">
      <t>コト</t>
    </rPh>
    <rPh sb="9" eb="15">
      <t>キカイシキチュウシャジョウ</t>
    </rPh>
    <rPh sb="16" eb="18">
      <t>オオハバ</t>
    </rPh>
    <rPh sb="19" eb="21">
      <t>フサイ</t>
    </rPh>
    <rPh sb="26" eb="30">
      <t>カンリクミアイ</t>
    </rPh>
    <rPh sb="30" eb="32">
      <t>ゼンタイ</t>
    </rPh>
    <rPh sb="33" eb="35">
      <t>シュウエキ</t>
    </rPh>
    <rPh sb="36" eb="38">
      <t>アッカ</t>
    </rPh>
    <phoneticPr fontId="4"/>
  </si>
  <si>
    <t>管理費と修繕費の会計区別が明確になる。</t>
    <rPh sb="0" eb="3">
      <t>カンリヒ</t>
    </rPh>
    <rPh sb="4" eb="7">
      <t>シュウゼンヒ</t>
    </rPh>
    <rPh sb="8" eb="10">
      <t>カイケイ</t>
    </rPh>
    <rPh sb="10" eb="12">
      <t>クベツ</t>
    </rPh>
    <rPh sb="13" eb="15">
      <t>メイカク</t>
    </rPh>
    <phoneticPr fontId="4"/>
  </si>
  <si>
    <t>駐車場を使用していない人に対して、</t>
    <phoneticPr fontId="4"/>
  </si>
  <si>
    <t>会計区別が更に明確になる。</t>
    <rPh sb="0" eb="2">
      <t>カイケイ</t>
    </rPh>
    <rPh sb="2" eb="4">
      <t>クベツ</t>
    </rPh>
    <rPh sb="5" eb="6">
      <t>サラ</t>
    </rPh>
    <rPh sb="7" eb="9">
      <t>メイカク</t>
    </rPh>
    <phoneticPr fontId="4"/>
  </si>
  <si>
    <t>口座数が増えるので管理が多くなる。</t>
    <rPh sb="0" eb="2">
      <t>コウザ</t>
    </rPh>
    <rPh sb="2" eb="3">
      <t>スウ</t>
    </rPh>
    <rPh sb="4" eb="5">
      <t>フ</t>
    </rPh>
    <rPh sb="9" eb="11">
      <t>カンリ</t>
    </rPh>
    <rPh sb="12" eb="13">
      <t>オオ</t>
    </rPh>
    <phoneticPr fontId="4"/>
  </si>
  <si>
    <t>駐車場を使用している・いない人も会計を</t>
    <rPh sb="0" eb="3">
      <t>チュウシャジョウ</t>
    </rPh>
    <rPh sb="4" eb="6">
      <t>シヨウ</t>
    </rPh>
    <rPh sb="14" eb="15">
      <t>ヒト</t>
    </rPh>
    <rPh sb="16" eb="18">
      <t>カイケイ</t>
    </rPh>
    <phoneticPr fontId="4"/>
  </si>
  <si>
    <t>等で、比較的合意形成しやすい。</t>
    <rPh sb="0" eb="1">
      <t>トウ</t>
    </rPh>
    <phoneticPr fontId="4"/>
  </si>
  <si>
    <t>明確化する事で、機械式駐車場の更新工事</t>
    <rPh sb="0" eb="3">
      <t>メイカクカ</t>
    </rPh>
    <rPh sb="5" eb="6">
      <t>コト</t>
    </rPh>
    <rPh sb="8" eb="14">
      <t>キカイシキチュウシャジョウ</t>
    </rPh>
    <rPh sb="15" eb="17">
      <t>コウシン</t>
    </rPh>
    <rPh sb="17" eb="19">
      <t>コウジ</t>
    </rPh>
    <phoneticPr fontId="4"/>
  </si>
  <si>
    <t>下記、QRコードから、Formsのアンケートで回答する事も可能です。</t>
    <rPh sb="0" eb="2">
      <t>カキ</t>
    </rPh>
    <rPh sb="23" eb="25">
      <t>カイトウ</t>
    </rPh>
    <rPh sb="27" eb="28">
      <t>コト</t>
    </rPh>
    <rPh sb="29" eb="31">
      <t>カノウ</t>
    </rPh>
    <phoneticPr fontId="4"/>
  </si>
  <si>
    <t>https://forms.office.com/r/wez5HqvN5Z</t>
    <phoneticPr fontId="4"/>
  </si>
  <si>
    <t>※プレシス本厚木コンフォート管理組合 一般会計(管理費)＆特別会計(修繕積立金) 第2回目アンケート (2022年6月19日時点)</t>
    <rPh sb="5" eb="8">
      <t>ホンアツギ</t>
    </rPh>
    <rPh sb="14" eb="18">
      <t>カンリクミアイ</t>
    </rPh>
    <rPh sb="19" eb="23">
      <t>イッパンカイケイ</t>
    </rPh>
    <rPh sb="24" eb="27">
      <t>カンリヒ</t>
    </rPh>
    <rPh sb="29" eb="33">
      <t>トクベツカイケイ</t>
    </rPh>
    <rPh sb="34" eb="39">
      <t>シュウゼンツミタテキン</t>
    </rPh>
    <rPh sb="41" eb="42">
      <t>ダイ</t>
    </rPh>
    <rPh sb="43" eb="45">
      <t>カイメ</t>
    </rPh>
    <rPh sb="56" eb="57">
      <t>ネン</t>
    </rPh>
    <rPh sb="58" eb="59">
      <t>ガツ</t>
    </rPh>
    <rPh sb="61" eb="62">
      <t>ニチ</t>
    </rPh>
    <rPh sb="62" eb="64">
      <t>ジテン</t>
    </rPh>
    <phoneticPr fontId="4"/>
  </si>
  <si>
    <t>【回答要望期限】：～2022年7月10日(日)</t>
    <rPh sb="1" eb="3">
      <t>カイトウ</t>
    </rPh>
    <rPh sb="3" eb="5">
      <t>ヨウボウ</t>
    </rPh>
    <rPh sb="5" eb="7">
      <t>キゲン</t>
    </rPh>
    <phoneticPr fontId="4"/>
  </si>
  <si>
    <t>※ご署名の上、2022年7月10(日)までに、管理組合ポストにご投函下さい。</t>
    <rPh sb="2" eb="4">
      <t>ショメイ</t>
    </rPh>
    <rPh sb="5" eb="6">
      <t>ウエ</t>
    </rPh>
    <rPh sb="11" eb="12">
      <t>ネン</t>
    </rPh>
    <rPh sb="13" eb="14">
      <t>ガツ</t>
    </rPh>
    <rPh sb="17" eb="18">
      <t>ニチ</t>
    </rPh>
    <rPh sb="23" eb="25">
      <t>カンリ</t>
    </rPh>
    <rPh sb="25" eb="27">
      <t>クミアイ</t>
    </rPh>
    <rPh sb="32" eb="34">
      <t>トウカン</t>
    </rPh>
    <rPh sb="34" eb="35">
      <t>クダ</t>
    </rPh>
    <phoneticPr fontId="4"/>
  </si>
  <si>
    <t>◎機械式駐車場＆エレベーター修繕に関するアンケートについて</t>
    <rPh sb="1" eb="7">
      <t>キカイシキチュウシャジョウ</t>
    </rPh>
    <rPh sb="14" eb="16">
      <t>シュウゼン</t>
    </rPh>
    <rPh sb="17" eb="18">
      <t>カン</t>
    </rPh>
    <phoneticPr fontId="4"/>
  </si>
  <si>
    <t>管理組合全体の方向性を決める為、アンケートを実施する。</t>
    <rPh sb="0" eb="4">
      <t>カンリクミアイ</t>
    </rPh>
    <rPh sb="4" eb="6">
      <t>ゼンタイ</t>
    </rPh>
    <rPh sb="7" eb="10">
      <t>ホウコウセイ</t>
    </rPh>
    <rPh sb="11" eb="12">
      <t>キ</t>
    </rPh>
    <rPh sb="14" eb="15">
      <t>タメ</t>
    </rPh>
    <rPh sb="22" eb="24">
      <t>ジッシ</t>
    </rPh>
    <phoneticPr fontId="4"/>
  </si>
  <si>
    <t>【機械式駐車場 部品交換／一斉更新タイミング メリット・デメリット比較】</t>
    <rPh sb="1" eb="7">
      <t>キカイシキチュウシャジョウ</t>
    </rPh>
    <rPh sb="8" eb="10">
      <t>ブヒン</t>
    </rPh>
    <rPh sb="10" eb="12">
      <t>コウカン</t>
    </rPh>
    <rPh sb="13" eb="15">
      <t>イッセイ</t>
    </rPh>
    <rPh sb="15" eb="17">
      <t>コウシン</t>
    </rPh>
    <rPh sb="33" eb="35">
      <t>ヒカク</t>
    </rPh>
    <phoneticPr fontId="4"/>
  </si>
  <si>
    <t>「破損した時に都度交換」</t>
    <rPh sb="1" eb="3">
      <t>ハソン</t>
    </rPh>
    <rPh sb="5" eb="6">
      <t>トキ</t>
    </rPh>
    <rPh sb="7" eb="9">
      <t>ツド</t>
    </rPh>
    <rPh sb="9" eb="11">
      <t>コウカン</t>
    </rPh>
    <phoneticPr fontId="4"/>
  </si>
  <si>
    <t>ニッパツパーキングが推奨している交換時期になったら、全て部品交換するパターン</t>
    <rPh sb="10" eb="12">
      <t>スイショウ</t>
    </rPh>
    <rPh sb="16" eb="20">
      <t>コウカンジキ</t>
    </rPh>
    <rPh sb="26" eb="27">
      <t>スベ</t>
    </rPh>
    <rPh sb="28" eb="30">
      <t>ブヒン</t>
    </rPh>
    <rPh sb="30" eb="32">
      <t>コウカン</t>
    </rPh>
    <phoneticPr fontId="4"/>
  </si>
  <si>
    <t>部品破損した時に、その都度部品交換するパターン</t>
    <rPh sb="0" eb="2">
      <t>ブヒン</t>
    </rPh>
    <rPh sb="2" eb="4">
      <t>ハソン</t>
    </rPh>
    <rPh sb="6" eb="7">
      <t>トキ</t>
    </rPh>
    <rPh sb="11" eb="13">
      <t>ツド</t>
    </rPh>
    <rPh sb="13" eb="15">
      <t>ブヒン</t>
    </rPh>
    <rPh sb="15" eb="17">
      <t>コウカン</t>
    </rPh>
    <phoneticPr fontId="4"/>
  </si>
  <si>
    <t>壊れていない部品も定期交換時期に部品交換する事で、安全率は高くなる。</t>
    <rPh sb="9" eb="13">
      <t>テイキコウカン</t>
    </rPh>
    <rPh sb="13" eb="15">
      <t>ジキ</t>
    </rPh>
    <rPh sb="16" eb="18">
      <t>ブヒン</t>
    </rPh>
    <rPh sb="25" eb="28">
      <t>アンゼンリツ</t>
    </rPh>
    <rPh sb="29" eb="30">
      <t>タカ</t>
    </rPh>
    <phoneticPr fontId="4"/>
  </si>
  <si>
    <t>壊れる部品だけ交換するので、定期交換に対しては、安全率は低くなる。</t>
    <rPh sb="7" eb="9">
      <t>コウカン</t>
    </rPh>
    <rPh sb="14" eb="18">
      <t>テイキコウカン</t>
    </rPh>
    <rPh sb="19" eb="20">
      <t>タイ</t>
    </rPh>
    <rPh sb="28" eb="29">
      <t>ヒク</t>
    </rPh>
    <phoneticPr fontId="4"/>
  </si>
  <si>
    <t>「定期交換時期に部品交換」</t>
    <rPh sb="1" eb="3">
      <t>テイキ</t>
    </rPh>
    <rPh sb="3" eb="5">
      <t>コウカン</t>
    </rPh>
    <rPh sb="5" eb="7">
      <t>ジキ</t>
    </rPh>
    <rPh sb="8" eb="10">
      <t>ブヒン</t>
    </rPh>
    <rPh sb="10" eb="12">
      <t>コウカン</t>
    </rPh>
    <phoneticPr fontId="4"/>
  </si>
  <si>
    <t>元々機械式駐車場の部品交換の競争原理が働いていない為、部品交換費用が非常に高価であり、交換頻度が増える事でコストが高くなる。</t>
    <rPh sb="31" eb="33">
      <t>ヒヨウ</t>
    </rPh>
    <rPh sb="43" eb="45">
      <t>コウカン</t>
    </rPh>
    <rPh sb="45" eb="47">
      <t>ヒンド</t>
    </rPh>
    <rPh sb="48" eb="49">
      <t>フ</t>
    </rPh>
    <rPh sb="51" eb="52">
      <t>コト</t>
    </rPh>
    <rPh sb="57" eb="58">
      <t>タカ</t>
    </rPh>
    <phoneticPr fontId="4"/>
  </si>
  <si>
    <t>壊れる部品だけ交換するので、定期交換に対しては、安価になる。</t>
    <rPh sb="24" eb="26">
      <t>アンカ</t>
    </rPh>
    <phoneticPr fontId="4"/>
  </si>
  <si>
    <t>＜機械式駐車場 部品交換のタイミング＞</t>
    <rPh sb="1" eb="7">
      <t>キカイシキチュウシャジョウ</t>
    </rPh>
    <rPh sb="8" eb="10">
      <t>ブヒン</t>
    </rPh>
    <rPh sb="10" eb="12">
      <t>コウカン</t>
    </rPh>
    <phoneticPr fontId="4"/>
  </si>
  <si>
    <t>「ギリギリ(30年以上)まで一斉更新しない」</t>
    <rPh sb="8" eb="9">
      <t>ネン</t>
    </rPh>
    <rPh sb="9" eb="11">
      <t>イジョウ</t>
    </rPh>
    <rPh sb="14" eb="18">
      <t>イッセイコウシン</t>
    </rPh>
    <phoneticPr fontId="4"/>
  </si>
  <si>
    <t>「早め(20年目)に一斉更新する」</t>
    <rPh sb="1" eb="2">
      <t>ハヤ</t>
    </rPh>
    <rPh sb="6" eb="8">
      <t>ネンメ</t>
    </rPh>
    <rPh sb="10" eb="14">
      <t>イッセイコウシン</t>
    </rPh>
    <phoneticPr fontId="4"/>
  </si>
  <si>
    <t>ディスコン部品の交換が難しくなる。</t>
    <rPh sb="8" eb="10">
      <t>コウカン</t>
    </rPh>
    <rPh sb="11" eb="12">
      <t>ムズカ</t>
    </rPh>
    <phoneticPr fontId="4"/>
  </si>
  <si>
    <t>一斉更新時期が早い事で、新しい部品で交換がしやすい。</t>
    <rPh sb="0" eb="4">
      <t>イッセイコウシン</t>
    </rPh>
    <rPh sb="4" eb="6">
      <t>ジキ</t>
    </rPh>
    <rPh sb="7" eb="8">
      <t>ハヤ</t>
    </rPh>
    <rPh sb="9" eb="10">
      <t>コト</t>
    </rPh>
    <rPh sb="12" eb="13">
      <t>アタラ</t>
    </rPh>
    <phoneticPr fontId="4"/>
  </si>
  <si>
    <t>一気に費用が掛かるが、その後の故障は少なくなる。</t>
    <rPh sb="0" eb="2">
      <t>イッキ</t>
    </rPh>
    <rPh sb="3" eb="5">
      <t>ヒヨウ</t>
    </rPh>
    <rPh sb="6" eb="7">
      <t>カ</t>
    </rPh>
    <rPh sb="13" eb="14">
      <t>ゴ</t>
    </rPh>
    <rPh sb="15" eb="17">
      <t>コショウ</t>
    </rPh>
    <rPh sb="18" eb="19">
      <t>スク</t>
    </rPh>
    <phoneticPr fontId="4"/>
  </si>
  <si>
    <t>古い部品を定期的もしくは破損した際だけ交換する事が出来るので、一斉更新の費用が後回しに出来る。</t>
    <rPh sb="0" eb="1">
      <t>フル</t>
    </rPh>
    <rPh sb="2" eb="4">
      <t>ブヒン</t>
    </rPh>
    <rPh sb="5" eb="7">
      <t>テイキ</t>
    </rPh>
    <rPh sb="7" eb="8">
      <t>テキ</t>
    </rPh>
    <rPh sb="12" eb="14">
      <t>ハソン</t>
    </rPh>
    <rPh sb="16" eb="17">
      <t>サイ</t>
    </rPh>
    <rPh sb="19" eb="21">
      <t>コウカン</t>
    </rPh>
    <rPh sb="23" eb="24">
      <t>コト</t>
    </rPh>
    <rPh sb="25" eb="27">
      <t>デキ</t>
    </rPh>
    <rPh sb="31" eb="35">
      <t>イッセイコウシン</t>
    </rPh>
    <rPh sb="36" eb="38">
      <t>ヒヨウ</t>
    </rPh>
    <rPh sb="39" eb="41">
      <t>アトマワ</t>
    </rPh>
    <rPh sb="43" eb="45">
      <t>デキ</t>
    </rPh>
    <phoneticPr fontId="4"/>
  </si>
  <si>
    <t>一斉更新頻度が多く、一斉更新工事期間は機械式駐車場を使用が出来ない。</t>
    <rPh sb="0" eb="4">
      <t>イッセイコウシン</t>
    </rPh>
    <rPh sb="4" eb="6">
      <t>ヒンド</t>
    </rPh>
    <rPh sb="7" eb="8">
      <t>オオ</t>
    </rPh>
    <rPh sb="10" eb="14">
      <t>イッセイコウシン</t>
    </rPh>
    <rPh sb="14" eb="16">
      <t>コウジ</t>
    </rPh>
    <rPh sb="16" eb="18">
      <t>キカン</t>
    </rPh>
    <rPh sb="19" eb="25">
      <t>キカイシキチュウシャジョウ</t>
    </rPh>
    <rPh sb="26" eb="28">
      <t>シヨウ</t>
    </rPh>
    <rPh sb="29" eb="31">
      <t>デキ</t>
    </rPh>
    <phoneticPr fontId="4"/>
  </si>
  <si>
    <t>品質
(安全性・
利便性)</t>
    <rPh sb="0" eb="2">
      <t>ヒンシツ</t>
    </rPh>
    <rPh sb="4" eb="7">
      <t>アンゼンセイ</t>
    </rPh>
    <rPh sb="9" eb="12">
      <t>リベンセイ</t>
    </rPh>
    <phoneticPr fontId="4"/>
  </si>
  <si>
    <t>一斉更新頻度が少なく、一斉更新工事期間は機械式駐車場を使用が出来ない事が少なくなる。</t>
    <rPh sb="0" eb="4">
      <t>イッセイコウシン</t>
    </rPh>
    <rPh sb="4" eb="6">
      <t>ヒンド</t>
    </rPh>
    <rPh sb="7" eb="8">
      <t>スク</t>
    </rPh>
    <rPh sb="11" eb="15">
      <t>イッセイコウシン</t>
    </rPh>
    <rPh sb="15" eb="17">
      <t>コウジ</t>
    </rPh>
    <rPh sb="17" eb="19">
      <t>キカン</t>
    </rPh>
    <rPh sb="20" eb="26">
      <t>キカイシキチュウシャジョウ</t>
    </rPh>
    <rPh sb="27" eb="29">
      <t>シヨウ</t>
    </rPh>
    <rPh sb="30" eb="32">
      <t>デキ</t>
    </rPh>
    <rPh sb="34" eb="35">
      <t>コト</t>
    </rPh>
    <rPh sb="36" eb="37">
      <t>スク</t>
    </rPh>
    <phoneticPr fontId="4"/>
  </si>
  <si>
    <t>無駄な部品交換が無くなり、部品交換作業での入出庫の遅延が少なくなる。</t>
    <rPh sb="0" eb="2">
      <t>ムダ</t>
    </rPh>
    <rPh sb="3" eb="5">
      <t>ブヒン</t>
    </rPh>
    <rPh sb="5" eb="7">
      <t>コウカン</t>
    </rPh>
    <rPh sb="8" eb="9">
      <t>ナ</t>
    </rPh>
    <rPh sb="13" eb="15">
      <t>ブヒン</t>
    </rPh>
    <rPh sb="15" eb="17">
      <t>コウカン</t>
    </rPh>
    <rPh sb="17" eb="19">
      <t>サギョウ</t>
    </rPh>
    <rPh sb="21" eb="24">
      <t>ニュウシュッコ</t>
    </rPh>
    <rPh sb="25" eb="27">
      <t>チエン</t>
    </rPh>
    <rPh sb="28" eb="29">
      <t>スク</t>
    </rPh>
    <phoneticPr fontId="4"/>
  </si>
  <si>
    <t>第10期以降の理事会で、高額修繕予定の機械式駐車場＆エレベーターの部品交換や一斉更新などに向けて、</t>
    <rPh sb="0" eb="1">
      <t>ダイ</t>
    </rPh>
    <rPh sb="3" eb="4">
      <t>キ</t>
    </rPh>
    <rPh sb="4" eb="6">
      <t>イコウ</t>
    </rPh>
    <rPh sb="7" eb="10">
      <t>リジカイ</t>
    </rPh>
    <rPh sb="12" eb="14">
      <t>コウガク</t>
    </rPh>
    <rPh sb="14" eb="16">
      <t>シュウゼン</t>
    </rPh>
    <rPh sb="16" eb="18">
      <t>ヨテイ</t>
    </rPh>
    <rPh sb="19" eb="25">
      <t>キカイシキチュウシャジョウ</t>
    </rPh>
    <rPh sb="33" eb="37">
      <t>ブヒンコウカン</t>
    </rPh>
    <rPh sb="38" eb="42">
      <t>イッセイコウシン</t>
    </rPh>
    <rPh sb="45" eb="46">
      <t>ム</t>
    </rPh>
    <phoneticPr fontId="4"/>
  </si>
  <si>
    <t>＜機械式駐車場(EV充電器設備追加＆平面化含む) 一斉更新のタイミング＞</t>
    <rPh sb="1" eb="7">
      <t>キカイシキチュウシャジョウ</t>
    </rPh>
    <rPh sb="10" eb="13">
      <t>ジュウデンキ</t>
    </rPh>
    <rPh sb="13" eb="15">
      <t>セツビ</t>
    </rPh>
    <rPh sb="15" eb="17">
      <t>ツイカ</t>
    </rPh>
    <rPh sb="18" eb="21">
      <t>ヘイメンカ</t>
    </rPh>
    <rPh sb="21" eb="22">
      <t>フク</t>
    </rPh>
    <rPh sb="25" eb="29">
      <t>イッセイコウシン</t>
    </rPh>
    <phoneticPr fontId="4"/>
  </si>
  <si>
    <t>一斉更新よりも定期交換した方が逆に高くなる可能性も高い。</t>
    <rPh sb="0" eb="2">
      <t>イッセイ</t>
    </rPh>
    <rPh sb="2" eb="4">
      <t>コウシン</t>
    </rPh>
    <rPh sb="7" eb="9">
      <t>テイキ</t>
    </rPh>
    <rPh sb="9" eb="11">
      <t>コウカン</t>
    </rPh>
    <rPh sb="13" eb="14">
      <t>ホウ</t>
    </rPh>
    <rPh sb="15" eb="16">
      <t>ギャク</t>
    </rPh>
    <rPh sb="17" eb="18">
      <t>タカ</t>
    </rPh>
    <rPh sb="21" eb="24">
      <t>カノウセイ</t>
    </rPh>
    <rPh sb="25" eb="26">
      <t>タカ</t>
    </rPh>
    <phoneticPr fontId="4"/>
  </si>
  <si>
    <t>＜エレベーター 部品交換のタイミング＞</t>
    <rPh sb="8" eb="10">
      <t>ブヒン</t>
    </rPh>
    <rPh sb="10" eb="12">
      <t>コウカン</t>
    </rPh>
    <phoneticPr fontId="4"/>
  </si>
  <si>
    <t>三菱電機が推奨している交換時期になったら、全て部品交換するパターン</t>
    <rPh sb="0" eb="4">
      <t>ミツビシデンキ</t>
    </rPh>
    <rPh sb="5" eb="7">
      <t>スイショウ</t>
    </rPh>
    <rPh sb="11" eb="15">
      <t>コウカンジキ</t>
    </rPh>
    <rPh sb="21" eb="22">
      <t>スベ</t>
    </rPh>
    <rPh sb="23" eb="25">
      <t>ブヒン</t>
    </rPh>
    <rPh sb="25" eb="27">
      <t>コウカン</t>
    </rPh>
    <phoneticPr fontId="4"/>
  </si>
  <si>
    <t>元々エレベーター業界の部品交換の競争原理が働いていない為、部品交換費用が非常に高価であり、交換頻度が増える事でコストが高くなる。</t>
    <rPh sb="8" eb="10">
      <t>ギョウカイ</t>
    </rPh>
    <rPh sb="33" eb="35">
      <t>ヒヨウ</t>
    </rPh>
    <rPh sb="45" eb="47">
      <t>コウカン</t>
    </rPh>
    <rPh sb="47" eb="49">
      <t>ヒンド</t>
    </rPh>
    <rPh sb="50" eb="51">
      <t>フ</t>
    </rPh>
    <rPh sb="53" eb="54">
      <t>コト</t>
    </rPh>
    <rPh sb="59" eb="60">
      <t>タカ</t>
    </rPh>
    <phoneticPr fontId="4"/>
  </si>
  <si>
    <t>一斉更新を極力後ろ倒しにして、部品交換でしのぐパターン</t>
    <rPh sb="0" eb="4">
      <t>イッセイコウシン</t>
    </rPh>
    <rPh sb="5" eb="7">
      <t>キョクリョク</t>
    </rPh>
    <rPh sb="7" eb="8">
      <t>ウシ</t>
    </rPh>
    <rPh sb="9" eb="10">
      <t>タオ</t>
    </rPh>
    <rPh sb="15" eb="17">
      <t>ブヒン</t>
    </rPh>
    <rPh sb="17" eb="19">
      <t>コウカン</t>
    </rPh>
    <phoneticPr fontId="4"/>
  </si>
  <si>
    <t>一斉更新を早める事で逆に定期交換部品費用を削減して手間を減らすパターン</t>
    <rPh sb="0" eb="4">
      <t>イッセイコウシン</t>
    </rPh>
    <rPh sb="5" eb="6">
      <t>ハヤ</t>
    </rPh>
    <rPh sb="8" eb="9">
      <t>コト</t>
    </rPh>
    <rPh sb="10" eb="11">
      <t>ギャク</t>
    </rPh>
    <rPh sb="12" eb="14">
      <t>テイキ</t>
    </rPh>
    <rPh sb="14" eb="16">
      <t>コウカン</t>
    </rPh>
    <rPh sb="16" eb="18">
      <t>ブヒン</t>
    </rPh>
    <rPh sb="18" eb="20">
      <t>ヒヨウ</t>
    </rPh>
    <rPh sb="21" eb="23">
      <t>サクゲン</t>
    </rPh>
    <rPh sb="25" eb="27">
      <t>テマ</t>
    </rPh>
    <rPh sb="28" eb="29">
      <t>ヘ</t>
    </rPh>
    <phoneticPr fontId="4"/>
  </si>
  <si>
    <t>ディスコン部品の代替品の交換が難しくなる。</t>
    <rPh sb="8" eb="10">
      <t>ダイタイ</t>
    </rPh>
    <rPh sb="12" eb="14">
      <t>コウカン</t>
    </rPh>
    <rPh sb="15" eb="16">
      <t>ムズカ</t>
    </rPh>
    <phoneticPr fontId="4"/>
  </si>
  <si>
    <t>＜エレベーター 一斉更新のタイミング＞</t>
    <rPh sb="8" eb="12">
      <t>イッセイコウシン</t>
    </rPh>
    <phoneticPr fontId="4"/>
  </si>
  <si>
    <t>＜エレベーター耐用年数＞</t>
    <rPh sb="7" eb="11">
      <t>タイヨウネンスウ</t>
    </rPh>
    <phoneticPr fontId="4"/>
  </si>
  <si>
    <t>国税庁の減価償却基準（法定償却耐用年数＝税法上の耐用年数）では「17年」、</t>
    <phoneticPr fontId="4"/>
  </si>
  <si>
    <t>現状に沿った耐用年数とされる計画耐用年数では概ね「20〜25年」です。</t>
    <phoneticPr fontId="4"/>
  </si>
  <si>
    <t>一斉更新頻度が少なく、一斉更新工事期間はエレベーターを使用が出来ない事が少なくなる。</t>
    <rPh sb="0" eb="4">
      <t>イッセイコウシン</t>
    </rPh>
    <rPh sb="4" eb="6">
      <t>ヒンド</t>
    </rPh>
    <rPh sb="7" eb="8">
      <t>スク</t>
    </rPh>
    <rPh sb="11" eb="15">
      <t>イッセイコウシン</t>
    </rPh>
    <rPh sb="15" eb="17">
      <t>コウジ</t>
    </rPh>
    <rPh sb="17" eb="19">
      <t>キカン</t>
    </rPh>
    <rPh sb="27" eb="29">
      <t>シヨウ</t>
    </rPh>
    <rPh sb="30" eb="32">
      <t>デキ</t>
    </rPh>
    <rPh sb="34" eb="35">
      <t>コト</t>
    </rPh>
    <rPh sb="36" eb="37">
      <t>スク</t>
    </rPh>
    <phoneticPr fontId="4"/>
  </si>
  <si>
    <t>元々エレベーターの部品交換の競争原理が働いていない為、部品交換費用が非常に高価であり、交換頻度が増える事でコストが高くなる。</t>
    <rPh sb="31" eb="33">
      <t>ヒヨウ</t>
    </rPh>
    <rPh sb="43" eb="45">
      <t>コウカン</t>
    </rPh>
    <rPh sb="45" eb="47">
      <t>ヒンド</t>
    </rPh>
    <rPh sb="48" eb="49">
      <t>フ</t>
    </rPh>
    <rPh sb="51" eb="52">
      <t>コト</t>
    </rPh>
    <rPh sb="57" eb="58">
      <t>タカ</t>
    </rPh>
    <phoneticPr fontId="4"/>
  </si>
  <si>
    <t>一斉更新頻度が多く、一斉更新工事期間はエレベーターを使用が出来ない。</t>
    <rPh sb="0" eb="4">
      <t>イッセイコウシン</t>
    </rPh>
    <rPh sb="4" eb="6">
      <t>ヒンド</t>
    </rPh>
    <rPh sb="7" eb="8">
      <t>オオ</t>
    </rPh>
    <rPh sb="10" eb="14">
      <t>イッセイコウシン</t>
    </rPh>
    <rPh sb="14" eb="16">
      <t>コウジ</t>
    </rPh>
    <rPh sb="16" eb="18">
      <t>キカン</t>
    </rPh>
    <rPh sb="26" eb="28">
      <t>シヨウ</t>
    </rPh>
    <rPh sb="29" eb="31">
      <t>デキ</t>
    </rPh>
    <phoneticPr fontId="4"/>
  </si>
  <si>
    <t>【エレベーター 部品交換／一斉更新タイミング メリット・デメリット比較】</t>
    <rPh sb="8" eb="10">
      <t>ブヒン</t>
    </rPh>
    <rPh sb="10" eb="12">
      <t>コウカン</t>
    </rPh>
    <rPh sb="13" eb="15">
      <t>イッセイ</t>
    </rPh>
    <rPh sb="15" eb="17">
      <t>コウシン</t>
    </rPh>
    <rPh sb="33" eb="35">
      <t>ヒカク</t>
    </rPh>
    <phoneticPr fontId="4"/>
  </si>
  <si>
    <t>・案① 「定期交換時期に部品交換」</t>
    <rPh sb="1" eb="2">
      <t>アン</t>
    </rPh>
    <phoneticPr fontId="4"/>
  </si>
  <si>
    <t>・案② 「破損した時に都度交換」</t>
    <rPh sb="1" eb="2">
      <t>アン</t>
    </rPh>
    <phoneticPr fontId="4"/>
  </si>
  <si>
    <t>機械式駐車場の部品交換する方法はどちらが良いですか？</t>
    <rPh sb="0" eb="6">
      <t>キカイシキチュウシャジョウ</t>
    </rPh>
    <rPh sb="7" eb="9">
      <t>ブヒン</t>
    </rPh>
    <rPh sb="9" eb="11">
      <t>コウカン</t>
    </rPh>
    <rPh sb="13" eb="15">
      <t>ホウホウ</t>
    </rPh>
    <rPh sb="20" eb="21">
      <t>イ</t>
    </rPh>
    <phoneticPr fontId="4"/>
  </si>
  <si>
    <t>エレベーターの修繕に関する方向性を決めたい。</t>
    <rPh sb="7" eb="9">
      <t>シュウゼン</t>
    </rPh>
    <rPh sb="10" eb="11">
      <t>カン</t>
    </rPh>
    <rPh sb="13" eb="16">
      <t>ホウコウセイ</t>
    </rPh>
    <rPh sb="17" eb="18">
      <t>キ</t>
    </rPh>
    <phoneticPr fontId="4"/>
  </si>
  <si>
    <t>機械式駐車場の修繕に関する方向性を決めたい。</t>
    <rPh sb="0" eb="6">
      <t>キカイシキチュウシャジョウ</t>
    </rPh>
    <rPh sb="7" eb="9">
      <t>シュウゼン</t>
    </rPh>
    <rPh sb="10" eb="11">
      <t>カン</t>
    </rPh>
    <rPh sb="13" eb="16">
      <t>ホウコウセイ</t>
    </rPh>
    <rPh sb="17" eb="18">
      <t>キ</t>
    </rPh>
    <phoneticPr fontId="4"/>
  </si>
  <si>
    <t>・どちらも良い</t>
    <rPh sb="5" eb="6">
      <t>ヨ</t>
    </rPh>
    <phoneticPr fontId="4"/>
  </si>
  <si>
    <t>機械式駐車場の一斉更新する方法はどちらが良いですか？</t>
    <rPh sb="0" eb="6">
      <t>キカイシキチュウシャジョウ</t>
    </rPh>
    <rPh sb="7" eb="11">
      <t>イッセイコウシン</t>
    </rPh>
    <rPh sb="13" eb="15">
      <t>ホウホウ</t>
    </rPh>
    <rPh sb="20" eb="21">
      <t>イ</t>
    </rPh>
    <phoneticPr fontId="4"/>
  </si>
  <si>
    <t>・案① 「早め(20年目)に一斉更新する」</t>
    <rPh sb="1" eb="2">
      <t>アン</t>
    </rPh>
    <phoneticPr fontId="4"/>
  </si>
  <si>
    <t>・案② 「ギリギリ(30年以上)まで一斉更新しない」</t>
    <rPh sb="1" eb="2">
      <t>アン</t>
    </rPh>
    <phoneticPr fontId="4"/>
  </si>
  <si>
    <t>エレベーターの部品交換する方法はどちらが良いですか？</t>
    <rPh sb="7" eb="9">
      <t>ブヒン</t>
    </rPh>
    <rPh sb="9" eb="11">
      <t>コウカン</t>
    </rPh>
    <rPh sb="13" eb="15">
      <t>ホウホウ</t>
    </rPh>
    <rPh sb="20" eb="21">
      <t>イ</t>
    </rPh>
    <phoneticPr fontId="4"/>
  </si>
  <si>
    <t>エレベーターの一斉更新する方法はどちらが良いですか？</t>
    <rPh sb="7" eb="11">
      <t>イッセイコウシン</t>
    </rPh>
    <rPh sb="13" eb="15">
      <t>ホウホウ</t>
    </rPh>
    <rPh sb="20" eb="21">
      <t>イ</t>
    </rPh>
    <phoneticPr fontId="4"/>
  </si>
  <si>
    <t>その他、マンション共用部(現状維持・価値向上)について、</t>
    <rPh sb="2" eb="3">
      <t>タ</t>
    </rPh>
    <rPh sb="9" eb="12">
      <t>キョウヨウブ</t>
    </rPh>
    <rPh sb="13" eb="17">
      <t>ゲンジョウイジ</t>
    </rPh>
    <rPh sb="18" eb="20">
      <t>カチ</t>
    </rPh>
    <rPh sb="20" eb="22">
      <t>コウジョウ</t>
    </rPh>
    <phoneticPr fontId="4"/>
  </si>
  <si>
    <t>Formsのアンケートで回答する事も可能です。</t>
    <phoneticPr fontId="4"/>
  </si>
  <si>
    <t>右記、QRコードから、</t>
    <rPh sb="0" eb="2">
      <t>ウキ</t>
    </rPh>
    <phoneticPr fontId="4"/>
  </si>
  <si>
    <t>https://forms.office.com/r/1R1Bus4Lrs</t>
    <phoneticPr fontId="4"/>
  </si>
  <si>
    <t>※ご署名の上、3月12日(日)までに、管理組合ポストにご投函下さい。</t>
    <rPh sb="2" eb="4">
      <t>ショメイ</t>
    </rPh>
    <rPh sb="5" eb="6">
      <t>ウエ</t>
    </rPh>
    <rPh sb="8" eb="9">
      <t>ガツ</t>
    </rPh>
    <rPh sb="11" eb="12">
      <t>ニチ</t>
    </rPh>
    <rPh sb="13" eb="14">
      <t>ニチ</t>
    </rPh>
    <rPh sb="19" eb="21">
      <t>カンリ</t>
    </rPh>
    <rPh sb="21" eb="23">
      <t>クミアイ</t>
    </rPh>
    <rPh sb="28" eb="30">
      <t>トウカン</t>
    </rPh>
    <rPh sb="30" eb="31">
      <t>クダ</t>
    </rPh>
    <phoneticPr fontId="4"/>
  </si>
  <si>
    <t>【回答要望期限】：～2023年3月12日(日)</t>
    <rPh sb="1" eb="3">
      <t>カイトウ</t>
    </rPh>
    <rPh sb="3" eb="5">
      <t>ヨウボウ</t>
    </rPh>
    <rPh sb="5" eb="7">
      <t>キゲン</t>
    </rPh>
    <phoneticPr fontId="4"/>
  </si>
  <si>
    <t>2023年2月19日(日)</t>
    <rPh sb="4" eb="5">
      <t>ネン</t>
    </rPh>
    <rPh sb="6" eb="7">
      <t>ガツ</t>
    </rPh>
    <rPh sb="9" eb="10">
      <t>ニチ</t>
    </rPh>
    <rPh sb="11" eb="12">
      <t>ニチ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</si>
</sst>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quot;¥&quot;\-#,##0"/>
    <numFmt numFmtId="176" formatCode="#,##0;&quot;▲ &quot;#,##0"/>
    <numFmt numFmtId="177" formatCode="&quot;¥&quot;#,##0_);[Red]\(&quot;¥&quot;#,##0\)"/>
    <numFmt numFmtId="178" formatCode="#,##0_);[Red]\(#,##0\)"/>
    <numFmt numFmtId="179" formatCode="0&quot;mm&quot;"/>
    <numFmt numFmtId="180" formatCode="0&quot;台&quot;"/>
    <numFmt numFmtId="181" formatCode="&quot;合&quot;&quot;計&quot;0&quot;台&quot;"/>
    <numFmt numFmtId="182" formatCode="#,##0.00_ "/>
    <numFmt numFmtId="183" formatCode="0_);[Red]\(0\)"/>
    <numFmt numFmtId="184" formatCode="#,##0_ "/>
    <numFmt numFmtId="185" formatCode="#,##0_ ;[Red]\-#,##0\ "/>
    <numFmt numFmtId="186" formatCode="yyyy&quot;年&quot;m&quot;月&quot;;@"/>
    <numFmt numFmtId="187" formatCode="0&quot;円/m2&quot;"/>
  </numFmts>
  <fonts count="70" x14ac:knownFonts="1">
    <font>
      <sz val="11"/>
      <color theme="1"/>
      <name val="Meiryo UI"/>
      <family val="2"/>
      <charset val="128"/>
    </font>
    <font>
      <sz val="10"/>
      <color theme="1"/>
      <name val="Meiryo UI"/>
      <family val="2"/>
      <charset val="128"/>
    </font>
    <font>
      <sz val="10"/>
      <color theme="1"/>
      <name val="Meiryo UI"/>
      <family val="2"/>
      <charset val="128"/>
    </font>
    <font>
      <sz val="10"/>
      <color theme="1"/>
      <name val="Meiryo UI"/>
      <family val="2"/>
      <charset val="128"/>
    </font>
    <font>
      <sz val="6"/>
      <name val="Meiryo UI"/>
      <family val="2"/>
      <charset val="128"/>
    </font>
    <font>
      <sz val="14"/>
      <color theme="1"/>
      <name val="Meiryo UI"/>
      <family val="3"/>
      <charset val="128"/>
    </font>
    <font>
      <sz val="12"/>
      <color theme="1"/>
      <name val="Meiryo UI"/>
      <family val="3"/>
      <charset val="128"/>
    </font>
    <font>
      <b/>
      <sz val="11"/>
      <color theme="1"/>
      <name val="Meiryo UI"/>
      <family val="3"/>
      <charset val="128"/>
    </font>
    <font>
      <b/>
      <sz val="12"/>
      <color theme="1"/>
      <name val="Meiryo UI"/>
      <family val="3"/>
      <charset val="128"/>
    </font>
    <font>
      <b/>
      <u/>
      <sz val="11"/>
      <color theme="1"/>
      <name val="Meiryo UI"/>
      <family val="3"/>
      <charset val="128"/>
    </font>
    <font>
      <b/>
      <sz val="14"/>
      <color theme="1"/>
      <name val="Meiryo UI"/>
      <family val="3"/>
      <charset val="128"/>
    </font>
    <font>
      <sz val="12"/>
      <color theme="1"/>
      <name val="Meiryo UI"/>
      <family val="2"/>
      <charset val="128"/>
    </font>
    <font>
      <sz val="11"/>
      <color theme="1"/>
      <name val="Meiryo UI"/>
      <family val="3"/>
      <charset val="128"/>
    </font>
    <font>
      <u/>
      <sz val="11"/>
      <color theme="10"/>
      <name val="Meiryo UI"/>
      <family val="2"/>
      <charset val="128"/>
    </font>
    <font>
      <sz val="10"/>
      <color theme="1"/>
      <name val="Meiryo UI"/>
      <family val="2"/>
      <charset val="128"/>
    </font>
    <font>
      <sz val="10"/>
      <color theme="1"/>
      <name val="Meiryo UI"/>
      <family val="3"/>
      <charset val="128"/>
    </font>
    <font>
      <sz val="11"/>
      <name val="Meiryo UI"/>
      <family val="3"/>
      <charset val="128"/>
    </font>
    <font>
      <sz val="16"/>
      <color theme="1"/>
      <name val="Meiryo UI"/>
      <family val="3"/>
      <charset val="128"/>
    </font>
    <font>
      <sz val="11"/>
      <color theme="1"/>
      <name val="Meiryo UI"/>
      <family val="2"/>
      <charset val="128"/>
    </font>
    <font>
      <sz val="11"/>
      <color theme="1"/>
      <name val="游ゴシック"/>
      <family val="2"/>
      <charset val="128"/>
      <scheme val="minor"/>
    </font>
    <font>
      <b/>
      <u/>
      <sz val="14"/>
      <color theme="1"/>
      <name val="Meiryo UI"/>
      <family val="3"/>
      <charset val="128"/>
    </font>
    <font>
      <b/>
      <sz val="12"/>
      <name val="Meiryo UI"/>
      <family val="3"/>
      <charset val="128"/>
    </font>
    <font>
      <b/>
      <u/>
      <sz val="20"/>
      <color theme="1"/>
      <name val="Meiryo UI"/>
      <family val="3"/>
      <charset val="128"/>
    </font>
    <font>
      <u/>
      <sz val="14"/>
      <color theme="10"/>
      <name val="Meiryo UI"/>
      <family val="2"/>
      <charset val="128"/>
    </font>
    <font>
      <sz val="14"/>
      <color theme="1"/>
      <name val="Meiryo UI"/>
      <family val="2"/>
      <charset val="128"/>
    </font>
    <font>
      <b/>
      <u/>
      <sz val="16"/>
      <color theme="1"/>
      <name val="Meiryo UI"/>
      <family val="3"/>
      <charset val="128"/>
    </font>
    <font>
      <b/>
      <sz val="16"/>
      <color theme="1"/>
      <name val="Meiryo UI"/>
      <family val="3"/>
      <charset val="128"/>
    </font>
    <font>
      <sz val="11"/>
      <color theme="1"/>
      <name val="游ゴシック"/>
      <family val="3"/>
      <charset val="128"/>
      <scheme val="minor"/>
    </font>
    <font>
      <b/>
      <u/>
      <sz val="22"/>
      <color theme="1"/>
      <name val="Meiryo UI"/>
      <family val="3"/>
      <charset val="128"/>
    </font>
    <font>
      <sz val="6"/>
      <name val="游ゴシック"/>
      <family val="3"/>
      <charset val="128"/>
      <scheme val="minor"/>
    </font>
    <font>
      <u/>
      <sz val="11"/>
      <color theme="10"/>
      <name val="游ゴシック"/>
      <family val="3"/>
      <charset val="128"/>
      <scheme val="minor"/>
    </font>
    <font>
      <b/>
      <sz val="11"/>
      <name val="游ゴシック"/>
      <family val="3"/>
      <charset val="128"/>
      <scheme val="minor"/>
    </font>
    <font>
      <b/>
      <u/>
      <sz val="11"/>
      <name val="游ゴシック"/>
      <family val="3"/>
      <charset val="128"/>
      <scheme val="minor"/>
    </font>
    <font>
      <b/>
      <sz val="12"/>
      <color rgb="FFFF0000"/>
      <name val="Meiryo UI"/>
      <family val="3"/>
      <charset val="128"/>
    </font>
    <font>
      <sz val="6"/>
      <name val="游ゴシック"/>
      <family val="2"/>
      <charset val="128"/>
      <scheme val="minor"/>
    </font>
    <font>
      <sz val="12"/>
      <name val="Meiryo UI"/>
      <family val="3"/>
      <charset val="128"/>
    </font>
    <font>
      <b/>
      <sz val="11"/>
      <name val="Meiryo UI"/>
      <family val="3"/>
      <charset val="128"/>
    </font>
    <font>
      <b/>
      <sz val="14"/>
      <color rgb="FFFF0000"/>
      <name val="Meiryo UI"/>
      <family val="3"/>
      <charset val="128"/>
    </font>
    <font>
      <b/>
      <sz val="14"/>
      <color rgb="FF0000FF"/>
      <name val="Meiryo UI"/>
      <family val="3"/>
      <charset val="128"/>
    </font>
    <font>
      <b/>
      <sz val="14"/>
      <name val="Meiryo UI"/>
      <family val="3"/>
      <charset val="128"/>
    </font>
    <font>
      <b/>
      <sz val="20"/>
      <color theme="1"/>
      <name val="Meiryo UI"/>
      <family val="3"/>
      <charset val="128"/>
    </font>
    <font>
      <b/>
      <vertAlign val="superscript"/>
      <sz val="12"/>
      <color theme="1"/>
      <name val="Meiryo UI"/>
      <family val="3"/>
      <charset val="128"/>
    </font>
    <font>
      <vertAlign val="superscript"/>
      <sz val="11"/>
      <color theme="1"/>
      <name val="Meiryo UI"/>
      <family val="3"/>
      <charset val="128"/>
    </font>
    <font>
      <b/>
      <vertAlign val="superscript"/>
      <sz val="11"/>
      <color theme="1"/>
      <name val="Meiryo UI"/>
      <family val="3"/>
      <charset val="128"/>
    </font>
    <font>
      <sz val="14"/>
      <name val="Meiryo UI"/>
      <family val="3"/>
      <charset val="128"/>
    </font>
    <font>
      <b/>
      <sz val="10"/>
      <color theme="1"/>
      <name val="Meiryo UI"/>
      <family val="3"/>
      <charset val="128"/>
    </font>
    <font>
      <sz val="9"/>
      <color theme="1"/>
      <name val="Meiryo UI"/>
      <family val="3"/>
      <charset val="128"/>
    </font>
    <font>
      <b/>
      <u/>
      <sz val="18"/>
      <color theme="1"/>
      <name val="Meiryo UI"/>
      <family val="3"/>
      <charset val="128"/>
    </font>
    <font>
      <b/>
      <sz val="10"/>
      <color rgb="FFFF0000"/>
      <name val="Meiryo UI"/>
      <family val="3"/>
      <charset val="128"/>
    </font>
    <font>
      <b/>
      <vertAlign val="superscript"/>
      <sz val="14"/>
      <color theme="1"/>
      <name val="Meiryo UI"/>
      <family val="3"/>
      <charset val="128"/>
    </font>
    <font>
      <b/>
      <sz val="22"/>
      <color theme="1"/>
      <name val="Meiryo UI"/>
      <family val="3"/>
      <charset val="128"/>
    </font>
    <font>
      <b/>
      <sz val="18"/>
      <color theme="1"/>
      <name val="Meiryo UI"/>
      <family val="3"/>
      <charset val="128"/>
    </font>
    <font>
      <b/>
      <vertAlign val="superscript"/>
      <sz val="16"/>
      <color theme="1"/>
      <name val="Meiryo UI"/>
      <family val="3"/>
      <charset val="128"/>
    </font>
    <font>
      <b/>
      <sz val="16"/>
      <name val="Meiryo UI"/>
      <family val="3"/>
      <charset val="128"/>
    </font>
    <font>
      <b/>
      <vertAlign val="superscript"/>
      <sz val="16"/>
      <name val="Meiryo UI"/>
      <family val="3"/>
      <charset val="128"/>
    </font>
    <font>
      <sz val="16"/>
      <color rgb="FFFF0000"/>
      <name val="Meiryo UI"/>
      <family val="3"/>
      <charset val="128"/>
    </font>
    <font>
      <vertAlign val="superscript"/>
      <sz val="14"/>
      <color theme="1"/>
      <name val="Meiryo UI"/>
      <family val="3"/>
      <charset val="128"/>
    </font>
    <font>
      <u/>
      <sz val="14"/>
      <color theme="1"/>
      <name val="Meiryo UI"/>
      <family val="3"/>
      <charset val="128"/>
    </font>
    <font>
      <u/>
      <sz val="12"/>
      <color theme="1"/>
      <name val="Meiryo UI"/>
      <family val="3"/>
      <charset val="128"/>
    </font>
    <font>
      <b/>
      <sz val="24"/>
      <color theme="1"/>
      <name val="Meiryo UI"/>
      <family val="3"/>
      <charset val="128"/>
    </font>
    <font>
      <b/>
      <sz val="16"/>
      <color rgb="FFFF0000"/>
      <name val="Meiryo UI"/>
      <family val="3"/>
      <charset val="128"/>
    </font>
    <font>
      <b/>
      <sz val="22"/>
      <name val="Meiryo UI"/>
      <family val="3"/>
      <charset val="128"/>
    </font>
    <font>
      <sz val="16"/>
      <name val="Meiryo UI"/>
      <family val="3"/>
      <charset val="128"/>
    </font>
    <font>
      <b/>
      <sz val="24"/>
      <name val="Meiryo UI"/>
      <family val="3"/>
      <charset val="128"/>
    </font>
    <font>
      <sz val="24"/>
      <name val="Meiryo UI"/>
      <family val="3"/>
      <charset val="128"/>
    </font>
    <font>
      <b/>
      <sz val="36"/>
      <name val="Meiryo UI"/>
      <family val="3"/>
      <charset val="128"/>
    </font>
    <font>
      <u/>
      <sz val="16"/>
      <color theme="10"/>
      <name val="Meiryo UI"/>
      <family val="2"/>
      <charset val="128"/>
    </font>
    <font>
      <b/>
      <sz val="22"/>
      <color rgb="FFC00000"/>
      <name val="Meiryo UI"/>
      <family val="3"/>
      <charset val="128"/>
    </font>
    <font>
      <sz val="18"/>
      <color theme="1"/>
      <name val="Meiryo UI"/>
      <family val="3"/>
      <charset val="128"/>
    </font>
    <font>
      <b/>
      <sz val="14"/>
      <color rgb="FFC00000"/>
      <name val="Meiryo UI"/>
      <family val="3"/>
      <charset val="128"/>
    </font>
  </fonts>
  <fills count="12">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66FFFF"/>
        <bgColor indexed="64"/>
      </patternFill>
    </fill>
    <fill>
      <patternFill patternType="solid">
        <fgColor rgb="FFFFC000"/>
        <bgColor indexed="64"/>
      </patternFill>
    </fill>
    <fill>
      <patternFill patternType="solid">
        <fgColor rgb="FF92D050"/>
        <bgColor indexed="64"/>
      </patternFill>
    </fill>
    <fill>
      <patternFill patternType="solid">
        <fgColor theme="0" tint="-0.34998626667073579"/>
        <bgColor indexed="64"/>
      </patternFill>
    </fill>
  </fills>
  <borders count="339">
    <border>
      <left/>
      <right/>
      <top/>
      <bottom/>
      <diagonal/>
    </border>
    <border>
      <left style="medium">
        <color auto="1"/>
      </left>
      <right/>
      <top style="medium">
        <color auto="1"/>
      </top>
      <bottom/>
      <diagonal/>
    </border>
    <border>
      <left style="double">
        <color auto="1"/>
      </left>
      <right/>
      <top style="medium">
        <color auto="1"/>
      </top>
      <bottom/>
      <diagonal/>
    </border>
    <border>
      <left/>
      <right/>
      <top style="medium">
        <color auto="1"/>
      </top>
      <bottom/>
      <diagonal/>
    </border>
    <border>
      <left/>
      <right style="medium">
        <color auto="1"/>
      </right>
      <top style="medium">
        <color auto="1"/>
      </top>
      <bottom/>
      <diagonal/>
    </border>
    <border>
      <left style="double">
        <color auto="1"/>
      </left>
      <right/>
      <top/>
      <bottom/>
      <diagonal/>
    </border>
    <border>
      <left/>
      <right style="medium">
        <color auto="1"/>
      </right>
      <top/>
      <bottom/>
      <diagonal/>
    </border>
    <border>
      <left style="medium">
        <color auto="1"/>
      </left>
      <right/>
      <top/>
      <bottom/>
      <diagonal/>
    </border>
    <border>
      <left/>
      <right style="double">
        <color auto="1"/>
      </right>
      <top/>
      <bottom/>
      <diagonal/>
    </border>
    <border>
      <left/>
      <right/>
      <top/>
      <bottom style="thin">
        <color auto="1"/>
      </bottom>
      <diagonal/>
    </border>
    <border>
      <left style="medium">
        <color auto="1"/>
      </left>
      <right/>
      <top style="double">
        <color auto="1"/>
      </top>
      <bottom/>
      <diagonal/>
    </border>
    <border>
      <left/>
      <right/>
      <top style="double">
        <color auto="1"/>
      </top>
      <bottom/>
      <diagonal/>
    </border>
    <border>
      <left/>
      <right style="medium">
        <color auto="1"/>
      </right>
      <top style="hair">
        <color auto="1"/>
      </top>
      <bottom style="thin">
        <color auto="1"/>
      </bottom>
      <diagonal/>
    </border>
    <border>
      <left style="double">
        <color auto="1"/>
      </left>
      <right/>
      <top style="double">
        <color auto="1"/>
      </top>
      <bottom/>
      <diagonal/>
    </border>
    <border>
      <left style="double">
        <color auto="1"/>
      </left>
      <right/>
      <top style="hair">
        <color auto="1"/>
      </top>
      <bottom style="thin">
        <color auto="1"/>
      </bottom>
      <diagonal/>
    </border>
    <border>
      <left style="hair">
        <color auto="1"/>
      </left>
      <right style="double">
        <color auto="1"/>
      </right>
      <top style="hair">
        <color auto="1"/>
      </top>
      <bottom style="thin">
        <color auto="1"/>
      </bottom>
      <diagonal/>
    </border>
    <border>
      <left/>
      <right/>
      <top style="thin">
        <color auto="1"/>
      </top>
      <bottom/>
      <diagonal/>
    </border>
    <border>
      <left style="hair">
        <color auto="1"/>
      </left>
      <right/>
      <top/>
      <bottom/>
      <diagonal/>
    </border>
    <border>
      <left style="hair">
        <color auto="1"/>
      </left>
      <right style="double">
        <color auto="1"/>
      </right>
      <top style="thin">
        <color auto="1"/>
      </top>
      <bottom style="hair">
        <color auto="1"/>
      </bottom>
      <diagonal/>
    </border>
    <border>
      <left style="double">
        <color auto="1"/>
      </left>
      <right style="hair">
        <color auto="1"/>
      </right>
      <top style="hair">
        <color auto="1"/>
      </top>
      <bottom style="thin">
        <color auto="1"/>
      </bottom>
      <diagonal/>
    </border>
    <border>
      <left/>
      <right style="double">
        <color auto="1"/>
      </right>
      <top style="hair">
        <color auto="1"/>
      </top>
      <bottom style="thin">
        <color auto="1"/>
      </bottom>
      <diagonal/>
    </border>
    <border>
      <left style="thin">
        <color auto="1"/>
      </left>
      <right style="thin">
        <color auto="1"/>
      </right>
      <top style="thin">
        <color auto="1"/>
      </top>
      <bottom style="thin">
        <color auto="1"/>
      </bottom>
      <diagonal/>
    </border>
    <border>
      <left style="double">
        <color auto="1"/>
      </left>
      <right style="hair">
        <color auto="1"/>
      </right>
      <top/>
      <bottom/>
      <diagonal/>
    </border>
    <border>
      <left style="thin">
        <color auto="1"/>
      </left>
      <right/>
      <top style="thin">
        <color auto="1"/>
      </top>
      <bottom style="thin">
        <color auto="1"/>
      </bottom>
      <diagonal/>
    </border>
    <border>
      <left style="double">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auto="1"/>
      </left>
      <right style="medium">
        <color auto="1"/>
      </right>
      <top style="hair">
        <color auto="1"/>
      </top>
      <bottom style="thin">
        <color auto="1"/>
      </bottom>
      <diagonal/>
    </border>
    <border>
      <left style="thin">
        <color auto="1"/>
      </left>
      <right style="double">
        <color auto="1"/>
      </right>
      <top style="double">
        <color auto="1"/>
      </top>
      <bottom/>
      <diagonal/>
    </border>
    <border>
      <left style="thin">
        <color auto="1"/>
      </left>
      <right style="double">
        <color auto="1"/>
      </right>
      <top style="hair">
        <color auto="1"/>
      </top>
      <bottom style="thin">
        <color auto="1"/>
      </bottom>
      <diagonal/>
    </border>
    <border>
      <left style="double">
        <color auto="1"/>
      </left>
      <right style="medium">
        <color auto="1"/>
      </right>
      <top style="medium">
        <color auto="1"/>
      </top>
      <bottom/>
      <diagonal/>
    </border>
    <border>
      <left style="double">
        <color auto="1"/>
      </left>
      <right style="medium">
        <color auto="1"/>
      </right>
      <top/>
      <bottom/>
      <diagonal/>
    </border>
    <border>
      <left style="double">
        <color auto="1"/>
      </left>
      <right style="medium">
        <color auto="1"/>
      </right>
      <top style="thin">
        <color auto="1"/>
      </top>
      <bottom style="thin">
        <color auto="1"/>
      </bottom>
      <diagonal/>
    </border>
    <border>
      <left style="double">
        <color auto="1"/>
      </left>
      <right style="medium">
        <color auto="1"/>
      </right>
      <top style="double">
        <color auto="1"/>
      </top>
      <bottom/>
      <diagonal/>
    </border>
    <border>
      <left style="double">
        <color auto="1"/>
      </left>
      <right style="medium">
        <color auto="1"/>
      </right>
      <top style="hair">
        <color auto="1"/>
      </top>
      <bottom style="medium">
        <color auto="1"/>
      </bottom>
      <diagonal/>
    </border>
    <border>
      <left style="thin">
        <color auto="1"/>
      </left>
      <right/>
      <top/>
      <bottom/>
      <diagonal/>
    </border>
    <border>
      <left style="thin">
        <color auto="1"/>
      </left>
      <right style="double">
        <color auto="1"/>
      </right>
      <top/>
      <bottom/>
      <diagonal/>
    </border>
    <border>
      <left style="medium">
        <color indexed="64"/>
      </left>
      <right style="medium">
        <color indexed="64"/>
      </right>
      <top style="medium">
        <color indexed="64"/>
      </top>
      <bottom/>
      <diagonal/>
    </border>
    <border>
      <left style="medium">
        <color indexed="64"/>
      </left>
      <right/>
      <top style="medium">
        <color indexed="64"/>
      </top>
      <bottom style="hair">
        <color indexed="64"/>
      </bottom>
      <diagonal/>
    </border>
    <border>
      <left/>
      <right style="double">
        <color indexed="64"/>
      </right>
      <top style="medium">
        <color indexed="64"/>
      </top>
      <bottom style="hair">
        <color indexed="64"/>
      </bottom>
      <diagonal/>
    </border>
    <border>
      <left style="double">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double">
        <color indexed="64"/>
      </right>
      <top style="medium">
        <color indexed="64"/>
      </top>
      <bottom style="hair">
        <color indexed="64"/>
      </bottom>
      <diagonal/>
    </border>
    <border>
      <left style="medium">
        <color indexed="64"/>
      </left>
      <right style="medium">
        <color indexed="64"/>
      </right>
      <top/>
      <bottom/>
      <diagonal/>
    </border>
    <border>
      <left style="medium">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double">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style="medium">
        <color indexed="64"/>
      </left>
      <right/>
      <top/>
      <bottom style="hair">
        <color indexed="64"/>
      </bottom>
      <diagonal/>
    </border>
    <border>
      <left/>
      <right style="double">
        <color indexed="64"/>
      </right>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double">
        <color indexed="64"/>
      </top>
      <bottom style="hair">
        <color indexed="64"/>
      </bottom>
      <diagonal/>
    </border>
    <border>
      <left style="double">
        <color auto="1"/>
      </left>
      <right/>
      <top style="double">
        <color auto="1"/>
      </top>
      <bottom style="hair">
        <color auto="1"/>
      </bottom>
      <diagonal/>
    </border>
    <border>
      <left style="hair">
        <color indexed="64"/>
      </left>
      <right style="hair">
        <color indexed="64"/>
      </right>
      <top style="double">
        <color indexed="64"/>
      </top>
      <bottom style="hair">
        <color indexed="64"/>
      </bottom>
      <diagonal/>
    </border>
    <border>
      <left style="hair">
        <color auto="1"/>
      </left>
      <right style="double">
        <color auto="1"/>
      </right>
      <top style="double">
        <color auto="1"/>
      </top>
      <bottom style="hair">
        <color auto="1"/>
      </bottom>
      <diagonal/>
    </border>
    <border>
      <left style="hair">
        <color auto="1"/>
      </left>
      <right style="hair">
        <color auto="1"/>
      </right>
      <top/>
      <bottom/>
      <diagonal/>
    </border>
    <border>
      <left style="hair">
        <color auto="1"/>
      </left>
      <right style="thin">
        <color auto="1"/>
      </right>
      <top/>
      <bottom/>
      <diagonal/>
    </border>
    <border>
      <left style="hair">
        <color indexed="64"/>
      </left>
      <right style="double">
        <color indexed="64"/>
      </right>
      <top/>
      <bottom/>
      <diagonal/>
    </border>
    <border>
      <left style="medium">
        <color indexed="64"/>
      </left>
      <right/>
      <top style="hair">
        <color indexed="64"/>
      </top>
      <bottom/>
      <diagonal/>
    </border>
    <border>
      <left/>
      <right style="double">
        <color indexed="64"/>
      </right>
      <top style="hair">
        <color indexed="64"/>
      </top>
      <bottom/>
      <diagonal/>
    </border>
    <border>
      <left style="double">
        <color indexed="64"/>
      </left>
      <right style="hair">
        <color indexed="64"/>
      </right>
      <top style="hair">
        <color indexed="64"/>
      </top>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double">
        <color indexed="64"/>
      </left>
      <right/>
      <top style="thin">
        <color indexed="64"/>
      </top>
      <bottom style="hair">
        <color indexed="64"/>
      </bottom>
      <diagonal/>
    </border>
    <border>
      <left style="medium">
        <color auto="1"/>
      </left>
      <right/>
      <top style="hair">
        <color auto="1"/>
      </top>
      <bottom style="hair">
        <color auto="1"/>
      </bottom>
      <diagonal/>
    </border>
    <border>
      <left/>
      <right style="double">
        <color indexed="64"/>
      </right>
      <top style="hair">
        <color indexed="64"/>
      </top>
      <bottom style="hair">
        <color indexed="64"/>
      </bottom>
      <diagonal/>
    </border>
    <border>
      <left style="double">
        <color auto="1"/>
      </left>
      <right style="hair">
        <color auto="1"/>
      </right>
      <top style="hair">
        <color auto="1"/>
      </top>
      <bottom style="hair">
        <color auto="1"/>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double">
        <color auto="1"/>
      </left>
      <right/>
      <top style="hair">
        <color auto="1"/>
      </top>
      <bottom style="hair">
        <color auto="1"/>
      </bottom>
      <diagonal/>
    </border>
    <border>
      <left style="hair">
        <color auto="1"/>
      </left>
      <right style="double">
        <color auto="1"/>
      </right>
      <top style="hair">
        <color auto="1"/>
      </top>
      <bottom style="hair">
        <color auto="1"/>
      </bottom>
      <diagonal/>
    </border>
    <border>
      <left style="medium">
        <color indexed="64"/>
      </left>
      <right style="medium">
        <color indexed="64"/>
      </right>
      <top/>
      <bottom style="medium">
        <color indexed="64"/>
      </bottom>
      <diagonal/>
    </border>
    <border>
      <left style="medium">
        <color indexed="64"/>
      </left>
      <right/>
      <top style="hair">
        <color indexed="64"/>
      </top>
      <bottom style="medium">
        <color indexed="64"/>
      </bottom>
      <diagonal/>
    </border>
    <border>
      <left/>
      <right style="double">
        <color indexed="64"/>
      </right>
      <top style="hair">
        <color indexed="64"/>
      </top>
      <bottom style="medium">
        <color indexed="64"/>
      </bottom>
      <diagonal/>
    </border>
    <border>
      <left style="double">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double">
        <color indexed="64"/>
      </right>
      <top style="hair">
        <color indexed="64"/>
      </top>
      <bottom style="medium">
        <color indexed="64"/>
      </bottom>
      <diagonal/>
    </border>
    <border>
      <left style="thin">
        <color indexed="64"/>
      </left>
      <right style="double">
        <color indexed="64"/>
      </right>
      <top style="medium">
        <color indexed="64"/>
      </top>
      <bottom/>
      <diagonal/>
    </border>
    <border>
      <left style="hair">
        <color indexed="64"/>
      </left>
      <right style="thin">
        <color indexed="64"/>
      </right>
      <top style="medium">
        <color indexed="64"/>
      </top>
      <bottom style="hair">
        <color indexed="64"/>
      </bottom>
      <diagonal/>
    </border>
    <border>
      <left style="hair">
        <color auto="1"/>
      </left>
      <right style="thin">
        <color indexed="64"/>
      </right>
      <top style="hair">
        <color indexed="64"/>
      </top>
      <bottom style="double">
        <color indexed="64"/>
      </bottom>
      <diagonal/>
    </border>
    <border>
      <left style="medium">
        <color auto="1"/>
      </left>
      <right/>
      <top style="double">
        <color auto="1"/>
      </top>
      <bottom style="hair">
        <color auto="1"/>
      </bottom>
      <diagonal/>
    </border>
    <border>
      <left/>
      <right style="double">
        <color indexed="64"/>
      </right>
      <top style="double">
        <color indexed="64"/>
      </top>
      <bottom style="hair">
        <color indexed="64"/>
      </bottom>
      <diagonal/>
    </border>
    <border>
      <left style="double">
        <color auto="1"/>
      </left>
      <right style="hair">
        <color auto="1"/>
      </right>
      <top style="double">
        <color auto="1"/>
      </top>
      <bottom style="hair">
        <color auto="1"/>
      </bottom>
      <diagonal/>
    </border>
    <border>
      <left style="hair">
        <color auto="1"/>
      </left>
      <right style="thin">
        <color auto="1"/>
      </right>
      <top style="hair">
        <color auto="1"/>
      </top>
      <bottom/>
      <diagonal/>
    </border>
    <border>
      <left style="medium">
        <color auto="1"/>
      </left>
      <right/>
      <top style="hair">
        <color auto="1"/>
      </top>
      <bottom style="thin">
        <color auto="1"/>
      </bottom>
      <diagonal/>
    </border>
    <border>
      <left style="double">
        <color indexed="64"/>
      </left>
      <right/>
      <top style="hair">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double">
        <color indexed="64"/>
      </right>
      <top/>
      <bottom style="medium">
        <color indexed="64"/>
      </bottom>
      <diagonal/>
    </border>
    <border>
      <left style="hair">
        <color indexed="64"/>
      </left>
      <right style="thin">
        <color indexed="64"/>
      </right>
      <top style="hair">
        <color indexed="64"/>
      </top>
      <bottom style="medium">
        <color indexed="64"/>
      </bottom>
      <diagonal/>
    </border>
    <border>
      <left style="medium">
        <color auto="1"/>
      </left>
      <right/>
      <top/>
      <bottom style="medium">
        <color auto="1"/>
      </bottom>
      <diagonal/>
    </border>
    <border>
      <left/>
      <right style="medium">
        <color auto="1"/>
      </right>
      <top/>
      <bottom style="medium">
        <color auto="1"/>
      </bottom>
      <diagonal/>
    </border>
    <border>
      <left style="hair">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medium">
        <color indexed="64"/>
      </right>
      <top style="hair">
        <color indexed="64"/>
      </top>
      <bottom style="double">
        <color indexed="64"/>
      </bottom>
      <diagonal/>
    </border>
    <border>
      <left style="medium">
        <color indexed="64"/>
      </left>
      <right style="medium">
        <color indexed="64"/>
      </right>
      <top style="hair">
        <color indexed="64"/>
      </top>
      <bottom style="double">
        <color indexed="64"/>
      </bottom>
      <diagonal/>
    </border>
    <border>
      <left style="hair">
        <color indexed="64"/>
      </left>
      <right/>
      <top style="double">
        <color indexed="64"/>
      </top>
      <bottom style="hair">
        <color indexed="64"/>
      </bottom>
      <diagonal/>
    </border>
    <border>
      <left style="hair">
        <color indexed="64"/>
      </left>
      <right style="medium">
        <color indexed="64"/>
      </right>
      <top style="double">
        <color auto="1"/>
      </top>
      <bottom style="hair">
        <color auto="1"/>
      </bottom>
      <diagonal/>
    </border>
    <border>
      <left/>
      <right style="medium">
        <color indexed="64"/>
      </right>
      <top style="double">
        <color indexed="64"/>
      </top>
      <bottom style="hair">
        <color indexed="64"/>
      </bottom>
      <diagonal/>
    </border>
    <border>
      <left style="hair">
        <color indexed="64"/>
      </left>
      <right style="medium">
        <color indexed="64"/>
      </right>
      <top/>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hair">
        <color indexed="64"/>
      </left>
      <right style="medium">
        <color indexed="64"/>
      </right>
      <top/>
      <bottom style="hair">
        <color indexed="64"/>
      </bottom>
      <diagonal/>
    </border>
    <border>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double">
        <color indexed="64"/>
      </right>
      <top/>
      <bottom style="hair">
        <color indexed="64"/>
      </bottom>
      <diagonal/>
    </border>
    <border>
      <left/>
      <right/>
      <top style="hair">
        <color indexed="64"/>
      </top>
      <bottom style="thin">
        <color indexed="64"/>
      </bottom>
      <diagonal/>
    </border>
    <border>
      <left style="hair">
        <color indexed="64"/>
      </left>
      <right style="double">
        <color indexed="64"/>
      </right>
      <top style="hair">
        <color indexed="64"/>
      </top>
      <bottom/>
      <diagonal/>
    </border>
    <border>
      <left style="hair">
        <color indexed="64"/>
      </left>
      <right/>
      <top style="thin">
        <color indexed="64"/>
      </top>
      <bottom style="hair">
        <color indexed="64"/>
      </bottom>
      <diagonal/>
    </border>
    <border>
      <left/>
      <right style="hair">
        <color indexed="64"/>
      </right>
      <top style="medium">
        <color indexed="64"/>
      </top>
      <bottom style="hair">
        <color indexed="64"/>
      </bottom>
      <diagonal/>
    </border>
    <border>
      <left/>
      <right style="hair">
        <color indexed="64"/>
      </right>
      <top style="hair">
        <color indexed="64"/>
      </top>
      <bottom style="double">
        <color indexed="64"/>
      </bottom>
      <diagonal/>
    </border>
    <border>
      <left/>
      <right style="hair">
        <color indexed="64"/>
      </right>
      <top/>
      <bottom style="hair">
        <color indexed="64"/>
      </bottom>
      <diagonal/>
    </border>
    <border>
      <left/>
      <right style="hair">
        <color auto="1"/>
      </right>
      <top/>
      <bottom/>
      <diagonal/>
    </border>
    <border>
      <left/>
      <right style="hair">
        <color indexed="64"/>
      </right>
      <top style="hair">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rgb="FFFF0000"/>
      </left>
      <right/>
      <top style="medium">
        <color rgb="FFFF0000"/>
      </top>
      <bottom/>
      <diagonal/>
    </border>
    <border>
      <left/>
      <right/>
      <top style="medium">
        <color rgb="FFFF0000"/>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right style="medium">
        <color rgb="FFFF0000"/>
      </right>
      <top style="medium">
        <color rgb="FFFF0000"/>
      </top>
      <bottom/>
      <diagonal/>
    </border>
    <border>
      <left style="medium">
        <color rgb="FFFF0000"/>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right style="medium">
        <color rgb="FFFF0000"/>
      </right>
      <top/>
      <bottom style="medium">
        <color rgb="FFFF0000"/>
      </bottom>
      <diagonal/>
    </border>
    <border>
      <left style="medium">
        <color rgb="FFFF0000"/>
      </left>
      <right style="medium">
        <color rgb="FFFF0000"/>
      </right>
      <top/>
      <bottom style="medium">
        <color rgb="FFFF0000"/>
      </bottom>
      <diagonal/>
    </border>
    <border>
      <left/>
      <right style="thin">
        <color indexed="64"/>
      </right>
      <top/>
      <bottom/>
      <diagonal/>
    </border>
    <border>
      <left style="thin">
        <color auto="1"/>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auto="1"/>
      </left>
      <right/>
      <top style="hair">
        <color auto="1"/>
      </top>
      <bottom style="thin">
        <color auto="1"/>
      </bottom>
      <diagonal/>
    </border>
    <border>
      <left/>
      <right style="thin">
        <color indexed="64"/>
      </right>
      <top style="hair">
        <color indexed="64"/>
      </top>
      <bottom style="thin">
        <color indexed="64"/>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diagonal/>
    </border>
    <border>
      <left style="thin">
        <color auto="1"/>
      </left>
      <right style="medium">
        <color auto="1"/>
      </right>
      <top/>
      <bottom/>
      <diagonal/>
    </border>
    <border>
      <left style="thin">
        <color auto="1"/>
      </left>
      <right/>
      <top style="double">
        <color auto="1"/>
      </top>
      <bottom style="thin">
        <color auto="1"/>
      </bottom>
      <diagonal/>
    </border>
    <border>
      <left style="thin">
        <color auto="1"/>
      </left>
      <right style="thin">
        <color auto="1"/>
      </right>
      <top style="double">
        <color auto="1"/>
      </top>
      <bottom style="thin">
        <color auto="1"/>
      </bottom>
      <diagonal/>
    </border>
    <border>
      <left/>
      <right style="thin">
        <color auto="1"/>
      </right>
      <top style="double">
        <color auto="1"/>
      </top>
      <bottom style="thin">
        <color auto="1"/>
      </bottom>
      <diagonal/>
    </border>
    <border>
      <left style="medium">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double">
        <color auto="1"/>
      </top>
      <bottom style="thin">
        <color auto="1"/>
      </bottom>
      <diagonal/>
    </border>
    <border>
      <left style="medium">
        <color auto="1"/>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right/>
      <top/>
      <bottom style="double">
        <color auto="1"/>
      </bottom>
      <diagonal/>
    </border>
    <border>
      <left style="thin">
        <color auto="1"/>
      </left>
      <right style="thin">
        <color auto="1"/>
      </right>
      <top/>
      <bottom style="double">
        <color auto="1"/>
      </bottom>
      <diagonal/>
    </border>
    <border>
      <left style="thin">
        <color auto="1"/>
      </left>
      <right style="thin">
        <color auto="1"/>
      </right>
      <top/>
      <bottom style="thin">
        <color auto="1"/>
      </bottom>
      <diagonal/>
    </border>
    <border diagonalDown="1">
      <left style="thin">
        <color auto="1"/>
      </left>
      <right style="medium">
        <color auto="1"/>
      </right>
      <top style="thin">
        <color auto="1"/>
      </top>
      <bottom/>
      <diagonal style="thin">
        <color auto="1"/>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diagonalDown="1">
      <left style="thin">
        <color auto="1"/>
      </left>
      <right style="medium">
        <color auto="1"/>
      </right>
      <top/>
      <bottom/>
      <diagonal style="thin">
        <color auto="1"/>
      </diagonal>
    </border>
    <border>
      <left style="medium">
        <color auto="1"/>
      </left>
      <right style="medium">
        <color auto="1"/>
      </right>
      <top style="medium">
        <color auto="1"/>
      </top>
      <bottom style="hair">
        <color auto="1"/>
      </bottom>
      <diagonal/>
    </border>
    <border>
      <left style="medium">
        <color auto="1"/>
      </left>
      <right style="medium">
        <color auto="1"/>
      </right>
      <top style="hair">
        <color auto="1"/>
      </top>
      <bottom style="hair">
        <color auto="1"/>
      </bottom>
      <diagonal/>
    </border>
    <border diagonalDown="1">
      <left style="thin">
        <color auto="1"/>
      </left>
      <right style="medium">
        <color auto="1"/>
      </right>
      <top/>
      <bottom style="thin">
        <color auto="1"/>
      </bottom>
      <diagonal style="thin">
        <color auto="1"/>
      </diagonal>
    </border>
    <border>
      <left style="medium">
        <color auto="1"/>
      </left>
      <right/>
      <top/>
      <bottom style="thin">
        <color auto="1"/>
      </bottom>
      <diagonal/>
    </border>
    <border>
      <left style="thin">
        <color auto="1"/>
      </left>
      <right style="double">
        <color auto="1"/>
      </right>
      <top/>
      <bottom style="thin">
        <color auto="1"/>
      </bottom>
      <diagonal/>
    </border>
    <border>
      <left/>
      <right style="medium">
        <color auto="1"/>
      </right>
      <top/>
      <bottom style="thin">
        <color auto="1"/>
      </bottom>
      <diagonal/>
    </border>
    <border>
      <left style="medium">
        <color auto="1"/>
      </left>
      <right style="medium">
        <color auto="1"/>
      </right>
      <top style="hair">
        <color auto="1"/>
      </top>
      <bottom style="thin">
        <color auto="1"/>
      </bottom>
      <diagonal/>
    </border>
    <border>
      <left style="medium">
        <color auto="1"/>
      </left>
      <right style="medium">
        <color auto="1"/>
      </right>
      <top/>
      <bottom style="thin">
        <color auto="1"/>
      </bottom>
      <diagonal/>
    </border>
    <border>
      <left style="hair">
        <color auto="1"/>
      </left>
      <right style="medium">
        <color auto="1"/>
      </right>
      <top/>
      <bottom style="thin">
        <color auto="1"/>
      </bottom>
      <diagonal/>
    </border>
    <border>
      <left style="thin">
        <color auto="1"/>
      </left>
      <right style="double">
        <color auto="1"/>
      </right>
      <top style="thin">
        <color auto="1"/>
      </top>
      <bottom style="hair">
        <color auto="1"/>
      </bottom>
      <diagonal/>
    </border>
    <border>
      <left/>
      <right style="medium">
        <color auto="1"/>
      </right>
      <top style="thin">
        <color auto="1"/>
      </top>
      <bottom style="hair">
        <color auto="1"/>
      </bottom>
      <diagonal/>
    </border>
    <border>
      <left style="medium">
        <color auto="1"/>
      </left>
      <right style="medium">
        <color auto="1"/>
      </right>
      <top style="thin">
        <color auto="1"/>
      </top>
      <bottom style="hair">
        <color auto="1"/>
      </bottom>
      <diagonal/>
    </border>
    <border>
      <left style="hair">
        <color auto="1"/>
      </left>
      <right style="medium">
        <color auto="1"/>
      </right>
      <top style="thin">
        <color auto="1"/>
      </top>
      <bottom style="hair">
        <color auto="1"/>
      </bottom>
      <diagonal/>
    </border>
    <border>
      <left style="thin">
        <color auto="1"/>
      </left>
      <right/>
      <top style="hair">
        <color auto="1"/>
      </top>
      <bottom style="hair">
        <color auto="1"/>
      </bottom>
      <diagonal/>
    </border>
    <border>
      <left style="thin">
        <color auto="1"/>
      </left>
      <right style="double">
        <color auto="1"/>
      </right>
      <top style="hair">
        <color auto="1"/>
      </top>
      <bottom style="hair">
        <color auto="1"/>
      </bottom>
      <diagonal/>
    </border>
    <border>
      <left style="medium">
        <color auto="1"/>
      </left>
      <right/>
      <top style="thin">
        <color auto="1"/>
      </top>
      <bottom style="thin">
        <color auto="1"/>
      </bottom>
      <diagonal/>
    </border>
    <border>
      <left style="thin">
        <color auto="1"/>
      </left>
      <right style="double">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medium">
        <color auto="1"/>
      </right>
      <top style="thin">
        <color auto="1"/>
      </top>
      <bottom style="thin">
        <color auto="1"/>
      </bottom>
      <diagonal/>
    </border>
    <border>
      <left style="medium">
        <color auto="1"/>
      </left>
      <right/>
      <top style="thin">
        <color auto="1"/>
      </top>
      <bottom style="medium">
        <color auto="1"/>
      </bottom>
      <diagonal/>
    </border>
    <border>
      <left style="thin">
        <color auto="1"/>
      </left>
      <right style="double">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style="thin">
        <color auto="1"/>
      </top>
      <bottom style="medium">
        <color auto="1"/>
      </bottom>
      <diagonal/>
    </border>
    <border>
      <left style="hair">
        <color auto="1"/>
      </left>
      <right style="hair">
        <color auto="1"/>
      </right>
      <top style="thin">
        <color auto="1"/>
      </top>
      <bottom style="medium">
        <color auto="1"/>
      </bottom>
      <diagonal/>
    </border>
    <border>
      <left style="hair">
        <color auto="1"/>
      </left>
      <right style="medium">
        <color auto="1"/>
      </right>
      <top style="thin">
        <color auto="1"/>
      </top>
      <bottom style="medium">
        <color auto="1"/>
      </bottom>
      <diagonal/>
    </border>
    <border>
      <left/>
      <right style="thin">
        <color auto="1"/>
      </right>
      <top/>
      <bottom style="double">
        <color auto="1"/>
      </bottom>
      <diagonal/>
    </border>
    <border>
      <left/>
      <right style="thin">
        <color auto="1"/>
      </right>
      <top/>
      <bottom style="thin">
        <color auto="1"/>
      </bottom>
      <diagonal/>
    </border>
    <border>
      <left style="double">
        <color auto="1"/>
      </left>
      <right style="thin">
        <color auto="1"/>
      </right>
      <top style="medium">
        <color auto="1"/>
      </top>
      <bottom/>
      <diagonal/>
    </border>
    <border>
      <left style="double">
        <color auto="1"/>
      </left>
      <right style="thin">
        <color auto="1"/>
      </right>
      <top style="double">
        <color auto="1"/>
      </top>
      <bottom style="hair">
        <color auto="1"/>
      </bottom>
      <diagonal/>
    </border>
    <border>
      <left style="thin">
        <color auto="1"/>
      </left>
      <right style="medium">
        <color auto="1"/>
      </right>
      <top style="double">
        <color auto="1"/>
      </top>
      <bottom style="hair">
        <color auto="1"/>
      </bottom>
      <diagonal/>
    </border>
    <border>
      <left style="double">
        <color auto="1"/>
      </left>
      <right style="thin">
        <color auto="1"/>
      </right>
      <top style="hair">
        <color auto="1"/>
      </top>
      <bottom style="double">
        <color auto="1"/>
      </bottom>
      <diagonal/>
    </border>
    <border>
      <left style="thin">
        <color auto="1"/>
      </left>
      <right style="medium">
        <color auto="1"/>
      </right>
      <top style="hair">
        <color auto="1"/>
      </top>
      <bottom style="double">
        <color auto="1"/>
      </bottom>
      <diagonal/>
    </border>
    <border>
      <left style="double">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top style="medium">
        <color auto="1"/>
      </top>
      <bottom style="double">
        <color auto="1"/>
      </bottom>
      <diagonal/>
    </border>
    <border>
      <left/>
      <right style="medium">
        <color auto="1"/>
      </right>
      <top style="medium">
        <color auto="1"/>
      </top>
      <bottom style="double">
        <color auto="1"/>
      </bottom>
      <diagonal/>
    </border>
    <border>
      <left/>
      <right style="medium">
        <color auto="1"/>
      </right>
      <top style="double">
        <color auto="1"/>
      </top>
      <bottom style="thin">
        <color auto="1"/>
      </bottom>
      <diagonal/>
    </border>
    <border>
      <left style="thin">
        <color auto="1"/>
      </left>
      <right style="double">
        <color auto="1"/>
      </right>
      <top style="thin">
        <color auto="1"/>
      </top>
      <bottom/>
      <diagonal/>
    </border>
    <border>
      <left style="medium">
        <color auto="1"/>
      </left>
      <right style="thin">
        <color auto="1"/>
      </right>
      <top/>
      <bottom style="medium">
        <color auto="1"/>
      </bottom>
      <diagonal/>
    </border>
    <border>
      <left style="thin">
        <color indexed="64"/>
      </left>
      <right/>
      <top/>
      <bottom style="medium">
        <color indexed="64"/>
      </bottom>
      <diagonal/>
    </border>
    <border>
      <left style="double">
        <color auto="1"/>
      </left>
      <right style="thin">
        <color auto="1"/>
      </right>
      <top style="double">
        <color auto="1"/>
      </top>
      <bottom style="thin">
        <color auto="1"/>
      </bottom>
      <diagonal/>
    </border>
    <border>
      <left style="double">
        <color auto="1"/>
      </left>
      <right style="thin">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top style="double">
        <color auto="1"/>
      </top>
      <bottom style="medium">
        <color auto="1"/>
      </bottom>
      <diagonal/>
    </border>
    <border>
      <left/>
      <right/>
      <top style="double">
        <color auto="1"/>
      </top>
      <bottom style="medium">
        <color auto="1"/>
      </bottom>
      <diagonal/>
    </border>
    <border>
      <left/>
      <right style="medium">
        <color auto="1"/>
      </right>
      <top style="double">
        <color auto="1"/>
      </top>
      <bottom style="medium">
        <color auto="1"/>
      </bottom>
      <diagonal/>
    </border>
    <border>
      <left style="thin">
        <color auto="1"/>
      </left>
      <right style="double">
        <color auto="1"/>
      </right>
      <top style="medium">
        <color auto="1"/>
      </top>
      <bottom style="thin">
        <color auto="1"/>
      </bottom>
      <diagonal/>
    </border>
    <border>
      <left style="thin">
        <color auto="1"/>
      </left>
      <right style="double">
        <color auto="1"/>
      </right>
      <top style="double">
        <color auto="1"/>
      </top>
      <bottom style="medium">
        <color auto="1"/>
      </bottom>
      <diagonal/>
    </border>
    <border>
      <left style="thin">
        <color auto="1"/>
      </left>
      <right/>
      <top style="medium">
        <color auto="1"/>
      </top>
      <bottom style="thin">
        <color auto="1"/>
      </bottom>
      <diagonal/>
    </border>
    <border>
      <left style="thin">
        <color auto="1"/>
      </left>
      <right/>
      <top style="double">
        <color auto="1"/>
      </top>
      <bottom style="medium">
        <color auto="1"/>
      </bottom>
      <diagonal/>
    </border>
    <border>
      <left style="double">
        <color auto="1"/>
      </left>
      <right style="thin">
        <color auto="1"/>
      </right>
      <top style="double">
        <color auto="1"/>
      </top>
      <bottom style="medium">
        <color auto="1"/>
      </bottom>
      <diagonal/>
    </border>
    <border>
      <left style="thin">
        <color auto="1"/>
      </left>
      <right style="thin">
        <color auto="1"/>
      </right>
      <top/>
      <bottom style="medium">
        <color auto="1"/>
      </bottom>
      <diagonal/>
    </border>
    <border>
      <left style="medium">
        <color auto="1"/>
      </left>
      <right/>
      <top style="double">
        <color auto="1"/>
      </top>
      <bottom style="double">
        <color auto="1"/>
      </bottom>
      <diagonal/>
    </border>
    <border>
      <left style="double">
        <color auto="1"/>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medium">
        <color auto="1"/>
      </right>
      <top style="double">
        <color auto="1"/>
      </top>
      <bottom style="double">
        <color auto="1"/>
      </bottom>
      <diagonal/>
    </border>
    <border>
      <left style="thin">
        <color auto="1"/>
      </left>
      <right style="thin">
        <color auto="1"/>
      </right>
      <top style="medium">
        <color auto="1"/>
      </top>
      <bottom/>
      <diagonal/>
    </border>
    <border>
      <left style="thin">
        <color auto="1"/>
      </left>
      <right style="thin">
        <color auto="1"/>
      </right>
      <top style="double">
        <color auto="1"/>
      </top>
      <bottom style="hair">
        <color auto="1"/>
      </bottom>
      <diagonal/>
    </border>
    <border>
      <left style="double">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thin">
        <color indexed="64"/>
      </left>
      <right style="thin">
        <color indexed="64"/>
      </right>
      <top style="hair">
        <color auto="1"/>
      </top>
      <bottom style="double">
        <color auto="1"/>
      </bottom>
      <diagonal/>
    </border>
    <border>
      <left style="hair">
        <color auto="1"/>
      </left>
      <right/>
      <top/>
      <bottom style="thin">
        <color auto="1"/>
      </bottom>
      <diagonal/>
    </border>
    <border>
      <left style="hair">
        <color auto="1"/>
      </left>
      <right/>
      <top style="thin">
        <color auto="1"/>
      </top>
      <bottom style="thin">
        <color auto="1"/>
      </bottom>
      <diagonal/>
    </border>
    <border>
      <left style="hair">
        <color auto="1"/>
      </left>
      <right/>
      <top style="thin">
        <color auto="1"/>
      </top>
      <bottom style="medium">
        <color auto="1"/>
      </bottom>
      <diagonal/>
    </border>
    <border>
      <left/>
      <right style="double">
        <color auto="1"/>
      </right>
      <top style="medium">
        <color auto="1"/>
      </top>
      <bottom/>
      <diagonal/>
    </border>
    <border>
      <left style="double">
        <color auto="1"/>
      </left>
      <right/>
      <top style="thin">
        <color auto="1"/>
      </top>
      <bottom/>
      <diagonal/>
    </border>
    <border>
      <left/>
      <right style="double">
        <color auto="1"/>
      </right>
      <top style="thin">
        <color auto="1"/>
      </top>
      <bottom/>
      <diagonal/>
    </border>
    <border>
      <left style="thin">
        <color auto="1"/>
      </left>
      <right/>
      <top/>
      <bottom style="double">
        <color auto="1"/>
      </bottom>
      <diagonal/>
    </border>
    <border>
      <left style="thin">
        <color auto="1"/>
      </left>
      <right style="thin">
        <color auto="1"/>
      </right>
      <top style="double">
        <color auto="1"/>
      </top>
      <bottom/>
      <diagonal/>
    </border>
    <border>
      <left/>
      <right/>
      <top style="hair">
        <color auto="1"/>
      </top>
      <bottom style="hair">
        <color auto="1"/>
      </bottom>
      <diagonal/>
    </border>
    <border>
      <left style="thin">
        <color auto="1"/>
      </left>
      <right style="double">
        <color auto="1"/>
      </right>
      <top style="hair">
        <color auto="1"/>
      </top>
      <bottom style="medium">
        <color auto="1"/>
      </bottom>
      <diagonal/>
    </border>
    <border>
      <left/>
      <right/>
      <top style="hair">
        <color auto="1"/>
      </top>
      <bottom style="medium">
        <color auto="1"/>
      </bottom>
      <diagonal/>
    </border>
    <border>
      <left style="double">
        <color auto="1"/>
      </left>
      <right/>
      <top style="hair">
        <color auto="1"/>
      </top>
      <bottom style="medium">
        <color auto="1"/>
      </bottom>
      <diagonal/>
    </border>
    <border>
      <left style="thin">
        <color indexed="64"/>
      </left>
      <right/>
      <top style="hair">
        <color auto="1"/>
      </top>
      <bottom style="medium">
        <color auto="1"/>
      </bottom>
      <diagonal/>
    </border>
    <border>
      <left style="thin">
        <color indexed="64"/>
      </left>
      <right/>
      <top style="hair">
        <color indexed="64"/>
      </top>
      <bottom/>
      <diagonal/>
    </border>
    <border>
      <left style="medium">
        <color auto="1"/>
      </left>
      <right/>
      <top style="double">
        <color auto="1"/>
      </top>
      <bottom style="thin">
        <color auto="1"/>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style="double">
        <color auto="1"/>
      </left>
      <right style="hair">
        <color auto="1"/>
      </right>
      <top style="medium">
        <color auto="1"/>
      </top>
      <bottom/>
      <diagonal/>
    </border>
    <border>
      <left style="double">
        <color auto="1"/>
      </left>
      <right style="hair">
        <color auto="1"/>
      </right>
      <top style="double">
        <color auto="1"/>
      </top>
      <bottom style="thin">
        <color auto="1"/>
      </bottom>
      <diagonal/>
    </border>
    <border>
      <left style="hair">
        <color auto="1"/>
      </left>
      <right style="hair">
        <color auto="1"/>
      </right>
      <top style="double">
        <color auto="1"/>
      </top>
      <bottom style="thin">
        <color auto="1"/>
      </bottom>
      <diagonal/>
    </border>
    <border>
      <left style="hair">
        <color auto="1"/>
      </left>
      <right style="medium">
        <color auto="1"/>
      </right>
      <top style="double">
        <color auto="1"/>
      </top>
      <bottom style="thin">
        <color auto="1"/>
      </bottom>
      <diagonal/>
    </border>
    <border>
      <left style="double">
        <color auto="1"/>
      </left>
      <right style="hair">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double">
        <color auto="1"/>
      </left>
      <right style="double">
        <color auto="1"/>
      </right>
      <top style="thin">
        <color auto="1"/>
      </top>
      <bottom style="medium">
        <color auto="1"/>
      </bottom>
      <diagonal/>
    </border>
    <border>
      <left style="double">
        <color auto="1"/>
      </left>
      <right style="double">
        <color auto="1"/>
      </right>
      <top style="thin">
        <color auto="1"/>
      </top>
      <bottom style="hair">
        <color auto="1"/>
      </bottom>
      <diagonal/>
    </border>
    <border>
      <left style="double">
        <color auto="1"/>
      </left>
      <right style="double">
        <color auto="1"/>
      </right>
      <top style="hair">
        <color auto="1"/>
      </top>
      <bottom style="thin">
        <color auto="1"/>
      </bottom>
      <diagonal/>
    </border>
    <border>
      <left style="thin">
        <color auto="1"/>
      </left>
      <right style="thin">
        <color auto="1"/>
      </right>
      <top style="hair">
        <color auto="1"/>
      </top>
      <bottom style="thin">
        <color auto="1"/>
      </bottom>
      <diagonal/>
    </border>
    <border>
      <left style="thin">
        <color auto="1"/>
      </left>
      <right style="medium">
        <color auto="1"/>
      </right>
      <top style="hair">
        <color auto="1"/>
      </top>
      <bottom style="thin">
        <color auto="1"/>
      </bottom>
      <diagonal/>
    </border>
    <border>
      <left style="medium">
        <color auto="1"/>
      </left>
      <right style="medium">
        <color auto="1"/>
      </right>
      <top style="double">
        <color auto="1"/>
      </top>
      <bottom/>
      <diagonal/>
    </border>
    <border>
      <left style="double">
        <color auto="1"/>
      </left>
      <right style="double">
        <color auto="1"/>
      </right>
      <top style="medium">
        <color auto="1"/>
      </top>
      <bottom/>
      <diagonal/>
    </border>
    <border>
      <left/>
      <right style="thin">
        <color auto="1"/>
      </right>
      <top style="medium">
        <color auto="1"/>
      </top>
      <bottom/>
      <diagonal/>
    </border>
    <border>
      <left style="double">
        <color auto="1"/>
      </left>
      <right style="double">
        <color auto="1"/>
      </right>
      <top style="double">
        <color auto="1"/>
      </top>
      <bottom style="hair">
        <color auto="1"/>
      </bottom>
      <diagonal/>
    </border>
    <border>
      <left/>
      <right style="thin">
        <color indexed="64"/>
      </right>
      <top style="double">
        <color auto="1"/>
      </top>
      <bottom style="hair">
        <color indexed="64"/>
      </bottom>
      <diagonal/>
    </border>
    <border>
      <left style="double">
        <color auto="1"/>
      </left>
      <right style="double">
        <color auto="1"/>
      </right>
      <top/>
      <bottom/>
      <diagonal/>
    </border>
    <border>
      <left style="double">
        <color auto="1"/>
      </left>
      <right style="hair">
        <color auto="1"/>
      </right>
      <top style="thin">
        <color auto="1"/>
      </top>
      <bottom style="thin">
        <color auto="1"/>
      </bottom>
      <diagonal/>
    </border>
    <border>
      <left style="double">
        <color auto="1"/>
      </left>
      <right style="double">
        <color auto="1"/>
      </right>
      <top style="thin">
        <color auto="1"/>
      </top>
      <bottom/>
      <diagonal/>
    </border>
    <border>
      <left style="double">
        <color auto="1"/>
      </left>
      <right style="double">
        <color auto="1"/>
      </right>
      <top style="hair">
        <color auto="1"/>
      </top>
      <bottom style="hair">
        <color auto="1"/>
      </bottom>
      <diagonal/>
    </border>
    <border>
      <left style="double">
        <color auto="1"/>
      </left>
      <right style="double">
        <color auto="1"/>
      </right>
      <top style="hair">
        <color auto="1"/>
      </top>
      <bottom style="medium">
        <color auto="1"/>
      </bottom>
      <diagonal/>
    </border>
    <border>
      <left style="medium">
        <color auto="1"/>
      </left>
      <right/>
      <top style="thin">
        <color auto="1"/>
      </top>
      <bottom style="double">
        <color auto="1"/>
      </bottom>
      <diagonal/>
    </border>
    <border>
      <left style="double">
        <color auto="1"/>
      </left>
      <right style="double">
        <color auto="1"/>
      </right>
      <top style="thin">
        <color auto="1"/>
      </top>
      <bottom style="double">
        <color auto="1"/>
      </bottom>
      <diagonal/>
    </border>
    <border>
      <left/>
      <right style="thin">
        <color indexed="64"/>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double">
        <color auto="1"/>
      </left>
      <right style="thin">
        <color auto="1"/>
      </right>
      <top style="medium">
        <color auto="1"/>
      </top>
      <bottom style="thin">
        <color auto="1"/>
      </bottom>
      <diagonal/>
    </border>
    <border>
      <left style="double">
        <color auto="1"/>
      </left>
      <right style="thin">
        <color auto="1"/>
      </right>
      <top style="thin">
        <color auto="1"/>
      </top>
      <bottom style="thin">
        <color auto="1"/>
      </bottom>
      <diagonal/>
    </border>
    <border>
      <left style="double">
        <color auto="1"/>
      </left>
      <right style="thin">
        <color auto="1"/>
      </right>
      <top style="thin">
        <color auto="1"/>
      </top>
      <bottom style="medium">
        <color auto="1"/>
      </bottom>
      <diagonal/>
    </border>
    <border>
      <left style="medium">
        <color auto="1"/>
      </left>
      <right style="double">
        <color auto="1"/>
      </right>
      <top/>
      <bottom style="double">
        <color auto="1"/>
      </bottom>
      <diagonal/>
    </border>
    <border>
      <left style="thin">
        <color auto="1"/>
      </left>
      <right style="medium">
        <color auto="1"/>
      </right>
      <top/>
      <bottom style="double">
        <color auto="1"/>
      </bottom>
      <diagonal/>
    </border>
    <border>
      <left style="medium">
        <color auto="1"/>
      </left>
      <right style="double">
        <color auto="1"/>
      </right>
      <top style="medium">
        <color auto="1"/>
      </top>
      <bottom/>
      <diagonal/>
    </border>
    <border>
      <left style="medium">
        <color auto="1"/>
      </left>
      <right style="double">
        <color auto="1"/>
      </right>
      <top/>
      <bottom/>
      <diagonal/>
    </border>
    <border>
      <left style="medium">
        <color auto="1"/>
      </left>
      <right style="thin">
        <color auto="1"/>
      </right>
      <top style="double">
        <color auto="1"/>
      </top>
      <bottom/>
      <diagonal/>
    </border>
    <border>
      <left style="thin">
        <color auto="1"/>
      </left>
      <right style="double">
        <color auto="1"/>
      </right>
      <top style="hair">
        <color auto="1"/>
      </top>
      <bottom/>
      <diagonal/>
    </border>
    <border>
      <left/>
      <right/>
      <top style="hair">
        <color indexed="64"/>
      </top>
      <bottom/>
      <diagonal/>
    </border>
    <border>
      <left style="double">
        <color auto="1"/>
      </left>
      <right style="double">
        <color auto="1"/>
      </right>
      <top style="hair">
        <color auto="1"/>
      </top>
      <bottom/>
      <diagonal/>
    </border>
    <border>
      <left style="hair">
        <color auto="1"/>
      </left>
      <right style="medium">
        <color auto="1"/>
      </right>
      <top style="hair">
        <color auto="1"/>
      </top>
      <bottom/>
      <diagonal/>
    </border>
    <border>
      <left style="double">
        <color auto="1"/>
      </left>
      <right style="double">
        <color auto="1"/>
      </right>
      <top style="double">
        <color auto="1"/>
      </top>
      <bottom/>
      <diagonal/>
    </border>
    <border>
      <left style="thin">
        <color auto="1"/>
      </left>
      <right/>
      <top style="double">
        <color auto="1"/>
      </top>
      <bottom/>
      <diagonal/>
    </border>
    <border>
      <left style="hair">
        <color auto="1"/>
      </left>
      <right style="double">
        <color auto="1"/>
      </right>
      <top style="double">
        <color auto="1"/>
      </top>
      <bottom/>
      <diagonal/>
    </border>
    <border>
      <left style="hair">
        <color indexed="64"/>
      </left>
      <right style="medium">
        <color indexed="64"/>
      </right>
      <top style="double">
        <color auto="1"/>
      </top>
      <bottom/>
      <diagonal/>
    </border>
    <border>
      <left style="thin">
        <color auto="1"/>
      </left>
      <right style="double">
        <color auto="1"/>
      </right>
      <top/>
      <bottom style="hair">
        <color auto="1"/>
      </bottom>
      <diagonal/>
    </border>
    <border>
      <left/>
      <right/>
      <top/>
      <bottom style="hair">
        <color auto="1"/>
      </bottom>
      <diagonal/>
    </border>
    <border>
      <left style="double">
        <color auto="1"/>
      </left>
      <right style="double">
        <color auto="1"/>
      </right>
      <top/>
      <bottom style="hair">
        <color auto="1"/>
      </bottom>
      <diagonal/>
    </border>
    <border>
      <left style="double">
        <color auto="1"/>
      </left>
      <right/>
      <top/>
      <bottom style="hair">
        <color auto="1"/>
      </bottom>
      <diagonal/>
    </border>
    <border>
      <left style="thin">
        <color auto="1"/>
      </left>
      <right/>
      <top/>
      <bottom style="hair">
        <color auto="1"/>
      </bottom>
      <diagonal/>
    </border>
    <border>
      <left style="thin">
        <color auto="1"/>
      </left>
      <right style="double">
        <color auto="1"/>
      </right>
      <top style="double">
        <color auto="1"/>
      </top>
      <bottom style="thin">
        <color auto="1"/>
      </bottom>
      <diagonal/>
    </border>
    <border>
      <left style="double">
        <color auto="1"/>
      </left>
      <right style="double">
        <color auto="1"/>
      </right>
      <top style="double">
        <color auto="1"/>
      </top>
      <bottom style="thin">
        <color auto="1"/>
      </bottom>
      <diagonal/>
    </border>
    <border>
      <left style="double">
        <color auto="1"/>
      </left>
      <right/>
      <top style="double">
        <color auto="1"/>
      </top>
      <bottom style="thin">
        <color auto="1"/>
      </bottom>
      <diagonal/>
    </border>
    <border>
      <left style="hair">
        <color auto="1"/>
      </left>
      <right style="double">
        <color auto="1"/>
      </right>
      <top style="double">
        <color auto="1"/>
      </top>
      <bottom style="thin">
        <color auto="1"/>
      </bottom>
      <diagonal/>
    </border>
    <border>
      <left style="hair">
        <color auto="1"/>
      </left>
      <right style="double">
        <color auto="1"/>
      </right>
      <top style="thin">
        <color auto="1"/>
      </top>
      <bottom/>
      <diagonal/>
    </border>
    <border>
      <left style="hair">
        <color auto="1"/>
      </left>
      <right style="medium">
        <color auto="1"/>
      </right>
      <top style="thin">
        <color auto="1"/>
      </top>
      <bottom/>
      <diagonal/>
    </border>
    <border>
      <left/>
      <right style="double">
        <color auto="1"/>
      </right>
      <top style="double">
        <color auto="1"/>
      </top>
      <bottom/>
      <diagonal/>
    </border>
    <border>
      <left/>
      <right/>
      <top style="hair">
        <color indexed="64"/>
      </top>
      <bottom style="double">
        <color auto="1"/>
      </bottom>
      <diagonal/>
    </border>
    <border>
      <left style="double">
        <color auto="1"/>
      </left>
      <right style="thin">
        <color auto="1"/>
      </right>
      <top/>
      <bottom/>
      <diagonal/>
    </border>
    <border>
      <left style="double">
        <color auto="1"/>
      </left>
      <right style="thin">
        <color auto="1"/>
      </right>
      <top style="hair">
        <color auto="1"/>
      </top>
      <bottom style="thin">
        <color auto="1"/>
      </bottom>
      <diagonal/>
    </border>
    <border>
      <left style="double">
        <color auto="1"/>
      </left>
      <right style="thin">
        <color auto="1"/>
      </right>
      <top style="thin">
        <color indexed="64"/>
      </top>
      <bottom style="hair">
        <color indexed="64"/>
      </bottom>
      <diagonal/>
    </border>
    <border>
      <left style="thin">
        <color auto="1"/>
      </left>
      <right style="thin">
        <color auto="1"/>
      </right>
      <top style="thin">
        <color indexed="64"/>
      </top>
      <bottom style="hair">
        <color indexed="64"/>
      </bottom>
      <diagonal/>
    </border>
    <border>
      <left style="thin">
        <color auto="1"/>
      </left>
      <right style="medium">
        <color auto="1"/>
      </right>
      <top style="thin">
        <color auto="1"/>
      </top>
      <bottom style="hair">
        <color auto="1"/>
      </bottom>
      <diagonal/>
    </border>
    <border>
      <left style="thin">
        <color auto="1"/>
      </left>
      <right style="thin">
        <color auto="1"/>
      </right>
      <top style="double">
        <color auto="1"/>
      </top>
      <bottom style="medium">
        <color auto="1"/>
      </bottom>
      <diagonal/>
    </border>
    <border>
      <left style="double">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double">
        <color auto="1"/>
      </right>
      <top style="double">
        <color auto="1"/>
      </top>
      <bottom style="medium">
        <color auto="1"/>
      </bottom>
      <diagonal/>
    </border>
    <border>
      <left/>
      <right style="double">
        <color auto="1"/>
      </right>
      <top style="medium">
        <color auto="1"/>
      </top>
      <bottom style="medium">
        <color auto="1"/>
      </bottom>
      <diagonal/>
    </border>
    <border>
      <left/>
      <right style="double">
        <color auto="1"/>
      </right>
      <top style="thin">
        <color auto="1"/>
      </top>
      <bottom style="double">
        <color auto="1"/>
      </bottom>
      <diagonal/>
    </border>
    <border>
      <left style="double">
        <color auto="1"/>
      </left>
      <right style="thin">
        <color auto="1"/>
      </right>
      <top style="thin">
        <color auto="1"/>
      </top>
      <bottom style="double">
        <color auto="1"/>
      </bottom>
      <diagonal/>
    </border>
    <border>
      <left/>
      <right/>
      <top/>
      <bottom style="medium">
        <color auto="1"/>
      </bottom>
      <diagonal/>
    </border>
    <border>
      <left/>
      <right style="medium">
        <color auto="1"/>
      </right>
      <top style="double">
        <color auto="1"/>
      </top>
      <bottom/>
      <diagonal/>
    </border>
    <border>
      <left style="double">
        <color auto="1"/>
      </left>
      <right/>
      <top/>
      <bottom style="medium">
        <color auto="1"/>
      </bottom>
      <diagonal/>
    </border>
    <border>
      <left style="double">
        <color auto="1"/>
      </left>
      <right/>
      <top/>
      <bottom style="thin">
        <color auto="1"/>
      </bottom>
      <diagonal/>
    </border>
    <border>
      <left style="thin">
        <color auto="1"/>
      </left>
      <right/>
      <top/>
      <bottom style="thin">
        <color auto="1"/>
      </bottom>
      <diagonal/>
    </border>
  </borders>
  <cellStyleXfs count="8">
    <xf numFmtId="0" fontId="0" fillId="0" borderId="0">
      <alignment vertical="center"/>
    </xf>
    <xf numFmtId="0" fontId="13" fillId="0" borderId="0" applyNumberFormat="0" applyFill="0" applyBorder="0" applyAlignment="0" applyProtection="0">
      <alignment vertical="center"/>
    </xf>
    <xf numFmtId="0" fontId="19" fillId="0" borderId="0">
      <alignment vertical="center"/>
    </xf>
    <xf numFmtId="0" fontId="18" fillId="0" borderId="0">
      <alignment vertical="center"/>
    </xf>
    <xf numFmtId="0" fontId="18" fillId="0" borderId="0">
      <alignment vertical="center"/>
    </xf>
    <xf numFmtId="0" fontId="27" fillId="0" borderId="0">
      <alignment vertical="center"/>
    </xf>
    <xf numFmtId="0" fontId="30" fillId="0" borderId="0" applyNumberFormat="0" applyFill="0" applyBorder="0" applyAlignment="0" applyProtection="0">
      <alignment vertical="center"/>
    </xf>
    <xf numFmtId="0" fontId="19" fillId="0" borderId="0">
      <alignment vertical="center"/>
    </xf>
  </cellStyleXfs>
  <cellXfs count="1072">
    <xf numFmtId="0" fontId="0" fillId="0" borderId="0" xfId="0">
      <alignment vertical="center"/>
    </xf>
    <xf numFmtId="0" fontId="5" fillId="0" borderId="0" xfId="0" applyFont="1">
      <alignment vertical="center"/>
    </xf>
    <xf numFmtId="49" fontId="6" fillId="0" borderId="0" xfId="0" applyNumberFormat="1" applyFont="1">
      <alignment vertical="center"/>
    </xf>
    <xf numFmtId="0" fontId="6" fillId="0" borderId="0" xfId="0" applyFont="1">
      <alignment vertical="center"/>
    </xf>
    <xf numFmtId="0" fontId="0" fillId="0" borderId="0" xfId="0" applyAlignment="1">
      <alignment horizontal="center" vertical="center"/>
    </xf>
    <xf numFmtId="49" fontId="8" fillId="0" borderId="0" xfId="0" applyNumberFormat="1" applyFont="1">
      <alignment vertical="center"/>
    </xf>
    <xf numFmtId="0" fontId="10" fillId="0" borderId="0" xfId="0" applyFont="1">
      <alignment vertical="center"/>
    </xf>
    <xf numFmtId="0" fontId="0" fillId="2" borderId="0" xfId="0" applyFill="1">
      <alignment vertical="center"/>
    </xf>
    <xf numFmtId="0" fontId="11" fillId="0" borderId="0" xfId="0" applyFont="1">
      <alignment vertical="center"/>
    </xf>
    <xf numFmtId="0" fontId="13" fillId="0" borderId="0" xfId="1">
      <alignment vertical="center"/>
    </xf>
    <xf numFmtId="0" fontId="0" fillId="0" borderId="3" xfId="0" applyBorder="1" applyAlignment="1">
      <alignment horizontal="center" vertical="center"/>
    </xf>
    <xf numFmtId="0" fontId="16" fillId="0" borderId="0" xfId="0" applyFont="1">
      <alignment vertical="center"/>
    </xf>
    <xf numFmtId="0" fontId="17" fillId="0" borderId="0" xfId="0" applyFont="1">
      <alignment vertical="center"/>
    </xf>
    <xf numFmtId="0" fontId="21" fillId="0" borderId="0" xfId="3" quotePrefix="1" applyFont="1">
      <alignment vertical="center"/>
    </xf>
    <xf numFmtId="0" fontId="15" fillId="0" borderId="1" xfId="0" applyFont="1" applyBorder="1" applyAlignment="1">
      <alignment horizontal="center" vertical="center"/>
    </xf>
    <xf numFmtId="0" fontId="15" fillId="0" borderId="3" xfId="0" applyFont="1" applyBorder="1" applyAlignment="1">
      <alignment horizontal="center" vertical="center"/>
    </xf>
    <xf numFmtId="0" fontId="15" fillId="0" borderId="7" xfId="0" applyFont="1" applyBorder="1" applyAlignment="1">
      <alignment horizontal="center" vertical="center"/>
    </xf>
    <xf numFmtId="0" fontId="15" fillId="0" borderId="0" xfId="0" applyFont="1" applyAlignment="1">
      <alignment horizontal="center" vertical="center"/>
    </xf>
    <xf numFmtId="0" fontId="14" fillId="0" borderId="3" xfId="0" applyFont="1" applyBorder="1" applyAlignment="1">
      <alignment horizontal="left" vertical="center"/>
    </xf>
    <xf numFmtId="0" fontId="15" fillId="0" borderId="3" xfId="0" applyFont="1" applyBorder="1" applyAlignment="1">
      <alignment horizontal="left" vertical="center"/>
    </xf>
    <xf numFmtId="0" fontId="15" fillId="0" borderId="0" xfId="0" applyFont="1" applyAlignment="1">
      <alignment horizontal="left" vertical="center"/>
    </xf>
    <xf numFmtId="0" fontId="14" fillId="0" borderId="0" xfId="0" applyFont="1" applyAlignment="1">
      <alignment horizontal="left" vertical="center"/>
    </xf>
    <xf numFmtId="0" fontId="15" fillId="0" borderId="0" xfId="0" applyFont="1">
      <alignment vertical="center"/>
    </xf>
    <xf numFmtId="0" fontId="11" fillId="0" borderId="0" xfId="0" applyFont="1" applyAlignment="1">
      <alignment horizontal="right" vertical="center"/>
    </xf>
    <xf numFmtId="0" fontId="6" fillId="0" borderId="0" xfId="0" applyFont="1" applyAlignment="1">
      <alignment horizontal="right" vertical="center"/>
    </xf>
    <xf numFmtId="0" fontId="0" fillId="0" borderId="0" xfId="0" applyAlignment="1">
      <alignment vertical="top"/>
    </xf>
    <xf numFmtId="49" fontId="6" fillId="0" borderId="0" xfId="0" applyNumberFormat="1" applyFont="1" applyAlignment="1">
      <alignment vertical="top"/>
    </xf>
    <xf numFmtId="0" fontId="7" fillId="0" borderId="2" xfId="0" applyFont="1" applyBorder="1">
      <alignment vertical="center"/>
    </xf>
    <xf numFmtId="0" fontId="7" fillId="0" borderId="5" xfId="0" applyFont="1" applyBorder="1">
      <alignment vertical="center"/>
    </xf>
    <xf numFmtId="0" fontId="7" fillId="0" borderId="30" xfId="0" applyFont="1" applyBorder="1">
      <alignment vertical="center"/>
    </xf>
    <xf numFmtId="0" fontId="7" fillId="0" borderId="31" xfId="0" applyFont="1" applyBorder="1">
      <alignment vertical="center"/>
    </xf>
    <xf numFmtId="0" fontId="12" fillId="0" borderId="23" xfId="0" applyFont="1" applyBorder="1" applyAlignment="1">
      <alignment horizontal="center" vertical="center"/>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10" xfId="0" applyFont="1" applyBorder="1" applyAlignment="1">
      <alignment horizontal="center" vertical="center"/>
    </xf>
    <xf numFmtId="0" fontId="12" fillId="0" borderId="11" xfId="0" applyFont="1" applyBorder="1" applyAlignment="1">
      <alignment horizontal="center" vertical="center" wrapText="1"/>
    </xf>
    <xf numFmtId="0" fontId="12" fillId="0" borderId="24" xfId="0" applyFont="1" applyBorder="1" applyAlignment="1">
      <alignment horizontal="left" vertical="center" wrapText="1"/>
    </xf>
    <xf numFmtId="0" fontId="12" fillId="0" borderId="32" xfId="0" applyFont="1" applyBorder="1" applyAlignment="1">
      <alignment horizontal="left" vertical="center" wrapText="1"/>
    </xf>
    <xf numFmtId="0" fontId="12" fillId="0" borderId="13" xfId="0" applyFont="1" applyBorder="1" applyAlignment="1">
      <alignment horizontal="left" vertical="center" wrapText="1"/>
    </xf>
    <xf numFmtId="0" fontId="16" fillId="2" borderId="33" xfId="0" applyFont="1" applyFill="1" applyBorder="1" applyAlignment="1">
      <alignment horizontal="left" vertical="center" wrapText="1"/>
    </xf>
    <xf numFmtId="0" fontId="12" fillId="0" borderId="14" xfId="0" applyFont="1" applyBorder="1" applyAlignment="1">
      <alignment horizontal="left" vertical="center" wrapText="1"/>
    </xf>
    <xf numFmtId="0" fontId="16" fillId="2" borderId="34" xfId="0" applyFont="1" applyFill="1" applyBorder="1" applyAlignment="1">
      <alignment horizontal="left" vertical="center" wrapText="1"/>
    </xf>
    <xf numFmtId="0" fontId="5" fillId="0" borderId="0" xfId="0" applyFont="1" applyAlignment="1">
      <alignment horizontal="right" vertical="center"/>
    </xf>
    <xf numFmtId="49" fontId="5" fillId="0" borderId="0" xfId="0" applyNumberFormat="1" applyFont="1" applyAlignment="1">
      <alignment horizontal="right" vertical="center"/>
    </xf>
    <xf numFmtId="49" fontId="5" fillId="0" borderId="0" xfId="0" applyNumberFormat="1" applyFont="1">
      <alignment vertical="center"/>
    </xf>
    <xf numFmtId="0" fontId="23" fillId="0" borderId="0" xfId="1" applyFont="1">
      <alignment vertical="center"/>
    </xf>
    <xf numFmtId="0" fontId="10" fillId="0" borderId="0" xfId="0" applyFont="1" applyAlignment="1">
      <alignment horizontal="center" vertical="center"/>
    </xf>
    <xf numFmtId="49" fontId="20" fillId="0" borderId="0" xfId="0" applyNumberFormat="1" applyFont="1">
      <alignment vertical="center"/>
    </xf>
    <xf numFmtId="49" fontId="10" fillId="0" borderId="0" xfId="0" applyNumberFormat="1" applyFont="1">
      <alignment vertical="center"/>
    </xf>
    <xf numFmtId="0" fontId="24" fillId="0" borderId="0" xfId="0" applyFont="1">
      <alignment vertical="center"/>
    </xf>
    <xf numFmtId="0" fontId="25" fillId="0" borderId="0" xfId="3" applyFont="1">
      <alignment vertical="center"/>
    </xf>
    <xf numFmtId="49" fontId="26" fillId="0" borderId="0" xfId="0" applyNumberFormat="1" applyFont="1">
      <alignment vertical="center"/>
    </xf>
    <xf numFmtId="0" fontId="25" fillId="0" borderId="0" xfId="0" applyFont="1">
      <alignment vertical="center"/>
    </xf>
    <xf numFmtId="0" fontId="7" fillId="0" borderId="5" xfId="0" applyFont="1" applyBorder="1" applyAlignment="1">
      <alignment vertical="center" wrapText="1"/>
    </xf>
    <xf numFmtId="0" fontId="7" fillId="0" borderId="31" xfId="0" applyFont="1" applyBorder="1" applyAlignment="1">
      <alignment vertical="center" wrapText="1"/>
    </xf>
    <xf numFmtId="0" fontId="12" fillId="0" borderId="0" xfId="5" applyFont="1">
      <alignment vertical="center"/>
    </xf>
    <xf numFmtId="0" fontId="12" fillId="0" borderId="0" xfId="5" applyFont="1" applyAlignment="1">
      <alignment horizontal="center" vertical="center"/>
    </xf>
    <xf numFmtId="0" fontId="12" fillId="0" borderId="0" xfId="5" applyFont="1" applyAlignment="1">
      <alignment horizontal="center" vertical="center" shrinkToFit="1"/>
    </xf>
    <xf numFmtId="0" fontId="28" fillId="0" borderId="0" xfId="5" applyFont="1">
      <alignment vertical="center"/>
    </xf>
    <xf numFmtId="0" fontId="26" fillId="0" borderId="0" xfId="5" applyFont="1">
      <alignment vertical="center"/>
    </xf>
    <xf numFmtId="0" fontId="26" fillId="0" borderId="0" xfId="5" applyFont="1" applyAlignment="1">
      <alignment horizontal="left" vertical="center"/>
    </xf>
    <xf numFmtId="0" fontId="26" fillId="0" borderId="0" xfId="5" applyFont="1" applyAlignment="1">
      <alignment horizontal="center" vertical="center"/>
    </xf>
    <xf numFmtId="0" fontId="26" fillId="0" borderId="0" xfId="5" applyFont="1" applyAlignment="1">
      <alignment horizontal="right" vertical="center"/>
    </xf>
    <xf numFmtId="0" fontId="26" fillId="0" borderId="0" xfId="5" applyFont="1" applyAlignment="1">
      <alignment horizontal="center" vertical="center" shrinkToFit="1"/>
    </xf>
    <xf numFmtId="0" fontId="7" fillId="0" borderId="0" xfId="5" applyFont="1">
      <alignment vertical="center"/>
    </xf>
    <xf numFmtId="0" fontId="8" fillId="0" borderId="38" xfId="5" applyFont="1" applyBorder="1">
      <alignment vertical="center"/>
    </xf>
    <xf numFmtId="0" fontId="8" fillId="0" borderId="39" xfId="5" applyFont="1" applyBorder="1">
      <alignment vertical="center"/>
    </xf>
    <xf numFmtId="0" fontId="8" fillId="0" borderId="40" xfId="5" applyFont="1" applyBorder="1" applyAlignment="1">
      <alignment horizontal="center" vertical="center"/>
    </xf>
    <xf numFmtId="0" fontId="8" fillId="0" borderId="41" xfId="5" applyFont="1" applyBorder="1" applyAlignment="1">
      <alignment horizontal="center" vertical="center"/>
    </xf>
    <xf numFmtId="0" fontId="8" fillId="0" borderId="42" xfId="5" applyFont="1" applyBorder="1" applyAlignment="1">
      <alignment horizontal="center" vertical="center"/>
    </xf>
    <xf numFmtId="0" fontId="7" fillId="0" borderId="5" xfId="5" applyFont="1" applyBorder="1">
      <alignment vertical="center"/>
    </xf>
    <xf numFmtId="0" fontId="8" fillId="0" borderId="43" xfId="5" applyFont="1" applyBorder="1" applyAlignment="1">
      <alignment horizontal="center" vertical="center"/>
    </xf>
    <xf numFmtId="0" fontId="8" fillId="4" borderId="1" xfId="5" applyFont="1" applyFill="1" applyBorder="1" applyAlignment="1">
      <alignment horizontal="center" vertical="center"/>
    </xf>
    <xf numFmtId="0" fontId="8" fillId="4" borderId="4" xfId="5" applyFont="1" applyFill="1" applyBorder="1" applyAlignment="1">
      <alignment horizontal="center" vertical="center"/>
    </xf>
    <xf numFmtId="0" fontId="8" fillId="0" borderId="0" xfId="5" applyFont="1">
      <alignment vertical="center"/>
    </xf>
    <xf numFmtId="0" fontId="8" fillId="0" borderId="0" xfId="5" applyFont="1" applyAlignment="1">
      <alignment horizontal="center" vertical="center" shrinkToFit="1"/>
    </xf>
    <xf numFmtId="0" fontId="8" fillId="0" borderId="45" xfId="5" applyFont="1" applyBorder="1">
      <alignment vertical="center"/>
    </xf>
    <xf numFmtId="0" fontId="8" fillId="0" borderId="46" xfId="5" applyFont="1" applyBorder="1">
      <alignment vertical="center"/>
    </xf>
    <xf numFmtId="0" fontId="8" fillId="0" borderId="47" xfId="5" applyFont="1" applyBorder="1" applyAlignment="1">
      <alignment horizontal="center" vertical="center"/>
    </xf>
    <xf numFmtId="0" fontId="8" fillId="2" borderId="48" xfId="5" applyFont="1" applyFill="1" applyBorder="1" applyAlignment="1">
      <alignment horizontal="center" vertical="center"/>
    </xf>
    <xf numFmtId="0" fontId="8" fillId="2" borderId="49" xfId="5" applyFont="1" applyFill="1" applyBorder="1" applyAlignment="1">
      <alignment horizontal="center" vertical="center"/>
    </xf>
    <xf numFmtId="0" fontId="8" fillId="2" borderId="47" xfId="5" applyFont="1" applyFill="1" applyBorder="1" applyAlignment="1">
      <alignment horizontal="center" vertical="center"/>
    </xf>
    <xf numFmtId="0" fontId="8" fillId="2" borderId="50" xfId="5" applyFont="1" applyFill="1" applyBorder="1" applyAlignment="1">
      <alignment horizontal="center" vertical="center"/>
    </xf>
    <xf numFmtId="0" fontId="8" fillId="4" borderId="7" xfId="5" applyFont="1" applyFill="1" applyBorder="1" applyAlignment="1">
      <alignment horizontal="center" vertical="center"/>
    </xf>
    <xf numFmtId="0" fontId="8" fillId="4" borderId="6" xfId="5" applyFont="1" applyFill="1" applyBorder="1" applyAlignment="1">
      <alignment horizontal="center" vertical="center"/>
    </xf>
    <xf numFmtId="0" fontId="8" fillId="0" borderId="51" xfId="5" applyFont="1" applyBorder="1">
      <alignment vertical="center"/>
    </xf>
    <xf numFmtId="0" fontId="8" fillId="0" borderId="52" xfId="5" applyFont="1" applyBorder="1">
      <alignment vertical="center"/>
    </xf>
    <xf numFmtId="0" fontId="21" fillId="0" borderId="53" xfId="5" applyFont="1" applyBorder="1" applyAlignment="1">
      <alignment horizontal="center" vertical="center"/>
    </xf>
    <xf numFmtId="0" fontId="21" fillId="2" borderId="54" xfId="5" applyFont="1" applyFill="1" applyBorder="1" applyAlignment="1">
      <alignment horizontal="center" vertical="center"/>
    </xf>
    <xf numFmtId="0" fontId="21" fillId="2" borderId="55" xfId="5" applyFont="1" applyFill="1" applyBorder="1" applyAlignment="1">
      <alignment horizontal="center" vertical="center"/>
    </xf>
    <xf numFmtId="0" fontId="21" fillId="2" borderId="56" xfId="5" applyFont="1" applyFill="1" applyBorder="1" applyAlignment="1">
      <alignment horizontal="center" vertical="center"/>
    </xf>
    <xf numFmtId="0" fontId="21" fillId="2" borderId="57" xfId="5" applyFont="1" applyFill="1" applyBorder="1" applyAlignment="1">
      <alignment horizontal="center" vertical="center"/>
    </xf>
    <xf numFmtId="0" fontId="21" fillId="2" borderId="58" xfId="5" applyFont="1" applyFill="1" applyBorder="1" applyAlignment="1">
      <alignment horizontal="center" vertical="center"/>
    </xf>
    <xf numFmtId="0" fontId="21" fillId="4" borderId="7" xfId="5" applyFont="1" applyFill="1" applyBorder="1" applyAlignment="1">
      <alignment horizontal="center" vertical="center"/>
    </xf>
    <xf numFmtId="0" fontId="21" fillId="4" borderId="6" xfId="5" applyFont="1" applyFill="1" applyBorder="1" applyAlignment="1">
      <alignment horizontal="center" vertical="center"/>
    </xf>
    <xf numFmtId="0" fontId="8" fillId="0" borderId="7" xfId="5" applyFont="1" applyBorder="1">
      <alignment vertical="center"/>
    </xf>
    <xf numFmtId="0" fontId="8" fillId="0" borderId="8" xfId="5" applyFont="1" applyBorder="1">
      <alignment vertical="center"/>
    </xf>
    <xf numFmtId="0" fontId="21" fillId="0" borderId="22" xfId="5" applyFont="1" applyBorder="1" applyAlignment="1">
      <alignment horizontal="center" vertical="center"/>
    </xf>
    <xf numFmtId="0" fontId="21" fillId="2" borderId="59" xfId="5" applyFont="1" applyFill="1" applyBorder="1" applyAlignment="1">
      <alignment horizontal="center" vertical="center"/>
    </xf>
    <xf numFmtId="0" fontId="21" fillId="2" borderId="60" xfId="5" applyFont="1" applyFill="1" applyBorder="1" applyAlignment="1">
      <alignment horizontal="center" vertical="center"/>
    </xf>
    <xf numFmtId="0" fontId="21" fillId="2" borderId="5" xfId="5" applyFont="1" applyFill="1" applyBorder="1" applyAlignment="1">
      <alignment horizontal="center" vertical="center"/>
    </xf>
    <xf numFmtId="0" fontId="21" fillId="2" borderId="61" xfId="5" applyFont="1" applyFill="1" applyBorder="1" applyAlignment="1">
      <alignment horizontal="center" vertical="center"/>
    </xf>
    <xf numFmtId="0" fontId="8" fillId="0" borderId="62" xfId="5" applyFont="1" applyBorder="1">
      <alignment vertical="center"/>
    </xf>
    <xf numFmtId="0" fontId="8" fillId="0" borderId="63" xfId="5" applyFont="1" applyBorder="1">
      <alignment vertical="center"/>
    </xf>
    <xf numFmtId="0" fontId="21" fillId="0" borderId="64" xfId="5" applyFont="1" applyBorder="1" applyAlignment="1">
      <alignment horizontal="center" vertical="center"/>
    </xf>
    <xf numFmtId="0" fontId="21" fillId="2" borderId="65" xfId="6" applyFont="1" applyFill="1" applyBorder="1" applyAlignment="1">
      <alignment horizontal="center" vertical="center"/>
    </xf>
    <xf numFmtId="0" fontId="21" fillId="2" borderId="66" xfId="6" applyFont="1" applyFill="1" applyBorder="1" applyAlignment="1">
      <alignment horizontal="center" vertical="center"/>
    </xf>
    <xf numFmtId="0" fontId="21" fillId="2" borderId="14" xfId="6" applyFont="1" applyFill="1" applyBorder="1" applyAlignment="1">
      <alignment horizontal="center" vertical="center"/>
    </xf>
    <xf numFmtId="0" fontId="21" fillId="2" borderId="67" xfId="6" applyFont="1" applyFill="1" applyBorder="1" applyAlignment="1">
      <alignment horizontal="center" vertical="center"/>
    </xf>
    <xf numFmtId="0" fontId="31" fillId="2" borderId="15" xfId="6" applyFont="1" applyFill="1" applyBorder="1" applyAlignment="1">
      <alignment horizontal="center" vertical="center" shrinkToFit="1"/>
    </xf>
    <xf numFmtId="0" fontId="21" fillId="4" borderId="7" xfId="6" applyFont="1" applyFill="1" applyBorder="1" applyAlignment="1">
      <alignment horizontal="center" vertical="center"/>
    </xf>
    <xf numFmtId="0" fontId="21" fillId="4" borderId="6" xfId="6" applyFont="1" applyFill="1" applyBorder="1" applyAlignment="1">
      <alignment horizontal="center" vertical="center"/>
    </xf>
    <xf numFmtId="0" fontId="8" fillId="0" borderId="68" xfId="5" applyFont="1" applyBorder="1">
      <alignment vertical="center"/>
    </xf>
    <xf numFmtId="0" fontId="8" fillId="0" borderId="69" xfId="5" applyFont="1" applyBorder="1">
      <alignment vertical="center"/>
    </xf>
    <xf numFmtId="0" fontId="21" fillId="0" borderId="70" xfId="5" applyFont="1" applyBorder="1" applyAlignment="1">
      <alignment horizontal="center" vertical="center"/>
    </xf>
    <xf numFmtId="0" fontId="21" fillId="2" borderId="71" xfId="5" applyFont="1" applyFill="1" applyBorder="1" applyAlignment="1">
      <alignment horizontal="center" vertical="center"/>
    </xf>
    <xf numFmtId="0" fontId="21" fillId="2" borderId="72" xfId="5" applyFont="1" applyFill="1" applyBorder="1" applyAlignment="1">
      <alignment horizontal="center" vertical="center"/>
    </xf>
    <xf numFmtId="0" fontId="21" fillId="2" borderId="73" xfId="5" applyFont="1" applyFill="1" applyBorder="1" applyAlignment="1">
      <alignment horizontal="center" vertical="center"/>
    </xf>
    <xf numFmtId="3" fontId="21" fillId="2" borderId="18" xfId="5" applyNumberFormat="1" applyFont="1" applyFill="1" applyBorder="1" applyAlignment="1">
      <alignment horizontal="center" vertical="center"/>
    </xf>
    <xf numFmtId="3" fontId="21" fillId="4" borderId="7" xfId="5" applyNumberFormat="1" applyFont="1" applyFill="1" applyBorder="1" applyAlignment="1">
      <alignment horizontal="center" vertical="center"/>
    </xf>
    <xf numFmtId="0" fontId="8" fillId="0" borderId="74" xfId="5" applyFont="1" applyBorder="1">
      <alignment vertical="center"/>
    </xf>
    <xf numFmtId="0" fontId="8" fillId="0" borderId="75" xfId="5" applyFont="1" applyBorder="1">
      <alignment vertical="center"/>
    </xf>
    <xf numFmtId="0" fontId="21" fillId="0" borderId="76" xfId="5" applyFont="1" applyBorder="1" applyAlignment="1">
      <alignment horizontal="center" vertical="center"/>
    </xf>
    <xf numFmtId="0" fontId="21" fillId="0" borderId="77" xfId="5" applyFont="1" applyBorder="1" applyAlignment="1">
      <alignment horizontal="center" vertical="center"/>
    </xf>
    <xf numFmtId="0" fontId="21" fillId="0" borderId="78" xfId="5" applyFont="1" applyBorder="1" applyAlignment="1">
      <alignment horizontal="center" vertical="center"/>
    </xf>
    <xf numFmtId="0" fontId="21" fillId="2" borderId="79" xfId="5" applyFont="1" applyFill="1" applyBorder="1" applyAlignment="1">
      <alignment horizontal="center" vertical="center"/>
    </xf>
    <xf numFmtId="0" fontId="21" fillId="2" borderId="77" xfId="5" applyFont="1" applyFill="1" applyBorder="1" applyAlignment="1">
      <alignment horizontal="center" vertical="center"/>
    </xf>
    <xf numFmtId="0" fontId="21" fillId="2" borderId="80" xfId="5" applyFont="1" applyFill="1" applyBorder="1" applyAlignment="1">
      <alignment horizontal="center" vertical="center"/>
    </xf>
    <xf numFmtId="0" fontId="8" fillId="0" borderId="82" xfId="5" applyFont="1" applyBorder="1">
      <alignment vertical="center"/>
    </xf>
    <xf numFmtId="0" fontId="8" fillId="0" borderId="83" xfId="5" applyFont="1" applyBorder="1">
      <alignment vertical="center"/>
    </xf>
    <xf numFmtId="0" fontId="21" fillId="0" borderId="84" xfId="5" applyFont="1" applyBorder="1" applyAlignment="1">
      <alignment horizontal="centerContinuous" vertical="center" shrinkToFit="1"/>
    </xf>
    <xf numFmtId="0" fontId="21" fillId="0" borderId="85" xfId="5" applyFont="1" applyBorder="1" applyAlignment="1">
      <alignment horizontal="centerContinuous" vertical="center" shrinkToFit="1"/>
    </xf>
    <xf numFmtId="0" fontId="21" fillId="0" borderId="86" xfId="5" applyFont="1" applyBorder="1" applyAlignment="1">
      <alignment horizontal="centerContinuous" vertical="center" shrinkToFit="1"/>
    </xf>
    <xf numFmtId="0" fontId="21" fillId="0" borderId="87" xfId="5" applyFont="1" applyBorder="1" applyAlignment="1">
      <alignment horizontal="centerContinuous" vertical="center" shrinkToFit="1"/>
    </xf>
    <xf numFmtId="0" fontId="21" fillId="4" borderId="7" xfId="5" applyFont="1" applyFill="1" applyBorder="1" applyAlignment="1">
      <alignment horizontal="centerContinuous" vertical="center" shrinkToFit="1"/>
    </xf>
    <xf numFmtId="0" fontId="21" fillId="4" borderId="6" xfId="5" applyFont="1" applyFill="1" applyBorder="1" applyAlignment="1">
      <alignment horizontal="centerContinuous" vertical="center" shrinkToFit="1"/>
    </xf>
    <xf numFmtId="0" fontId="5" fillId="0" borderId="0" xfId="5" applyFont="1" applyAlignment="1">
      <alignment vertical="center" textRotation="255" shrinkToFit="1"/>
    </xf>
    <xf numFmtId="0" fontId="16" fillId="0" borderId="3" xfId="5" applyFont="1" applyBorder="1" applyAlignment="1">
      <alignment horizontal="center" vertical="center"/>
    </xf>
    <xf numFmtId="0" fontId="16" fillId="0" borderId="0" xfId="5" applyFont="1" applyAlignment="1">
      <alignment horizontal="center" vertical="center"/>
    </xf>
    <xf numFmtId="0" fontId="16" fillId="4" borderId="7" xfId="5" applyFont="1" applyFill="1" applyBorder="1" applyAlignment="1">
      <alignment horizontal="center" vertical="center"/>
    </xf>
    <xf numFmtId="0" fontId="16" fillId="4" borderId="6" xfId="5" applyFont="1" applyFill="1" applyBorder="1" applyAlignment="1">
      <alignment horizontal="center" vertical="center"/>
    </xf>
    <xf numFmtId="0" fontId="21" fillId="0" borderId="40" xfId="5" applyFont="1" applyBorder="1" applyAlignment="1">
      <alignment horizontal="center" vertical="center"/>
    </xf>
    <xf numFmtId="0" fontId="21" fillId="0" borderId="42" xfId="5" applyFont="1" applyBorder="1" applyAlignment="1">
      <alignment horizontal="center" vertical="center"/>
    </xf>
    <xf numFmtId="0" fontId="21" fillId="4" borderId="88" xfId="5" applyFont="1" applyFill="1" applyBorder="1">
      <alignment vertical="center"/>
    </xf>
    <xf numFmtId="0" fontId="21" fillId="0" borderId="89" xfId="5" applyFont="1" applyBorder="1" applyAlignment="1">
      <alignment horizontal="center" vertical="center"/>
    </xf>
    <xf numFmtId="0" fontId="21" fillId="4" borderId="6" xfId="5" applyFont="1" applyFill="1" applyBorder="1">
      <alignment vertical="center"/>
    </xf>
    <xf numFmtId="0" fontId="21" fillId="0" borderId="47" xfId="5" applyFont="1" applyBorder="1" applyAlignment="1">
      <alignment horizontal="center" vertical="center"/>
    </xf>
    <xf numFmtId="0" fontId="21" fillId="2" borderId="90" xfId="5" applyFont="1" applyFill="1" applyBorder="1" applyAlignment="1">
      <alignment horizontal="center" vertical="center"/>
    </xf>
    <xf numFmtId="0" fontId="21" fillId="4" borderId="36" xfId="5" applyFont="1" applyFill="1" applyBorder="1">
      <alignment vertical="center"/>
    </xf>
    <xf numFmtId="0" fontId="8" fillId="0" borderId="91" xfId="5" applyFont="1" applyBorder="1">
      <alignment vertical="center"/>
    </xf>
    <xf numFmtId="0" fontId="8" fillId="0" borderId="92" xfId="5" applyFont="1" applyBorder="1">
      <alignment vertical="center"/>
    </xf>
    <xf numFmtId="0" fontId="21" fillId="2" borderId="93" xfId="5" applyFont="1" applyFill="1" applyBorder="1" applyAlignment="1">
      <alignment horizontal="center" vertical="center"/>
    </xf>
    <xf numFmtId="0" fontId="21" fillId="2" borderId="22" xfId="5" applyFont="1" applyFill="1" applyBorder="1" applyAlignment="1">
      <alignment horizontal="center" vertical="center"/>
    </xf>
    <xf numFmtId="0" fontId="21" fillId="2" borderId="94" xfId="5" applyFont="1" applyFill="1" applyBorder="1" applyAlignment="1">
      <alignment horizontal="center" vertical="center"/>
    </xf>
    <xf numFmtId="0" fontId="21" fillId="4" borderId="8" xfId="5" applyFont="1" applyFill="1" applyBorder="1">
      <alignment vertical="center"/>
    </xf>
    <xf numFmtId="0" fontId="8" fillId="0" borderId="95" xfId="5" applyFont="1" applyBorder="1">
      <alignment vertical="center"/>
    </xf>
    <xf numFmtId="0" fontId="8" fillId="0" borderId="20" xfId="5" applyFont="1" applyBorder="1">
      <alignment vertical="center"/>
    </xf>
    <xf numFmtId="0" fontId="21" fillId="2" borderId="96" xfId="5" applyFont="1" applyFill="1" applyBorder="1" applyAlignment="1">
      <alignment horizontal="center" vertical="center"/>
    </xf>
    <xf numFmtId="0" fontId="21" fillId="2" borderId="19" xfId="6" applyFont="1" applyFill="1" applyBorder="1" applyAlignment="1">
      <alignment horizontal="center" vertical="center"/>
    </xf>
    <xf numFmtId="0" fontId="32" fillId="4" borderId="7" xfId="6" applyFont="1" applyFill="1" applyBorder="1" applyAlignment="1">
      <alignment horizontal="center" vertical="center" shrinkToFit="1"/>
    </xf>
    <xf numFmtId="0" fontId="21" fillId="2" borderId="70" xfId="5" applyFont="1" applyFill="1" applyBorder="1" applyAlignment="1">
      <alignment horizontal="center" vertical="center"/>
    </xf>
    <xf numFmtId="0" fontId="21" fillId="2" borderId="97" xfId="5" applyFont="1" applyFill="1" applyBorder="1" applyAlignment="1">
      <alignment horizontal="center" vertical="center"/>
    </xf>
    <xf numFmtId="0" fontId="21" fillId="2" borderId="78" xfId="5" applyFont="1" applyFill="1" applyBorder="1" applyAlignment="1">
      <alignment horizontal="center" vertical="center"/>
    </xf>
    <xf numFmtId="0" fontId="21" fillId="0" borderId="98" xfId="5" applyFont="1" applyBorder="1" applyAlignment="1">
      <alignment horizontal="center" vertical="center"/>
    </xf>
    <xf numFmtId="0" fontId="21" fillId="4" borderId="99" xfId="5" applyFont="1" applyFill="1" applyBorder="1">
      <alignment vertical="center"/>
    </xf>
    <xf numFmtId="0" fontId="21" fillId="0" borderId="100" xfId="5" applyFont="1" applyBorder="1" applyAlignment="1">
      <alignment horizontal="centerContinuous" vertical="center" shrinkToFit="1"/>
    </xf>
    <xf numFmtId="0" fontId="21" fillId="4" borderId="101" xfId="5" applyFont="1" applyFill="1" applyBorder="1" applyAlignment="1">
      <alignment horizontal="centerContinuous" vertical="center" shrinkToFit="1"/>
    </xf>
    <xf numFmtId="0" fontId="21" fillId="4" borderId="102" xfId="5" applyFont="1" applyFill="1" applyBorder="1">
      <alignment vertical="center"/>
    </xf>
    <xf numFmtId="0" fontId="7" fillId="0" borderId="8" xfId="5" applyFont="1" applyBorder="1">
      <alignment vertical="center"/>
    </xf>
    <xf numFmtId="0" fontId="8" fillId="0" borderId="103" xfId="5" applyFont="1" applyBorder="1" applyAlignment="1">
      <alignment horizontal="center" vertical="center"/>
    </xf>
    <xf numFmtId="0" fontId="8" fillId="0" borderId="44" xfId="5" applyFont="1" applyBorder="1">
      <alignment vertical="center"/>
    </xf>
    <xf numFmtId="0" fontId="8" fillId="0" borderId="104" xfId="5" applyFont="1" applyBorder="1" applyAlignment="1">
      <alignment horizontal="center" vertical="center"/>
    </xf>
    <xf numFmtId="0" fontId="21" fillId="2" borderId="47" xfId="5" applyFont="1" applyFill="1" applyBorder="1" applyAlignment="1">
      <alignment horizontal="center" vertical="center"/>
    </xf>
    <xf numFmtId="0" fontId="21" fillId="2" borderId="105" xfId="5" applyFont="1" applyFill="1" applyBorder="1" applyAlignment="1">
      <alignment horizontal="center" vertical="center"/>
    </xf>
    <xf numFmtId="0" fontId="8" fillId="2" borderId="106" xfId="5" applyFont="1" applyFill="1" applyBorder="1" applyAlignment="1">
      <alignment horizontal="center" vertical="center"/>
    </xf>
    <xf numFmtId="0" fontId="21" fillId="2" borderId="107" xfId="5" applyFont="1" applyFill="1" applyBorder="1" applyAlignment="1">
      <alignment horizontal="center" vertical="center"/>
    </xf>
    <xf numFmtId="0" fontId="21" fillId="2" borderId="108" xfId="5" applyFont="1" applyFill="1" applyBorder="1" applyAlignment="1">
      <alignment horizontal="center" vertical="center"/>
    </xf>
    <xf numFmtId="0" fontId="21" fillId="2" borderId="109" xfId="5" applyFont="1" applyFill="1" applyBorder="1" applyAlignment="1">
      <alignment horizontal="center" vertical="center"/>
    </xf>
    <xf numFmtId="0" fontId="21" fillId="2" borderId="17" xfId="5" applyFont="1" applyFill="1" applyBorder="1" applyAlignment="1">
      <alignment horizontal="center" vertical="center"/>
    </xf>
    <xf numFmtId="0" fontId="21" fillId="2" borderId="110" xfId="5" applyFont="1" applyFill="1" applyBorder="1" applyAlignment="1">
      <alignment horizontal="center" vertical="center"/>
    </xf>
    <xf numFmtId="0" fontId="21" fillId="2" borderId="6" xfId="5" applyFont="1" applyFill="1" applyBorder="1" applyAlignment="1">
      <alignment horizontal="center" vertical="center"/>
    </xf>
    <xf numFmtId="0" fontId="21" fillId="2" borderId="27" xfId="6" applyFont="1" applyFill="1" applyBorder="1" applyAlignment="1">
      <alignment horizontal="center" vertical="center"/>
    </xf>
    <xf numFmtId="0" fontId="21" fillId="2" borderId="12" xfId="6" applyFont="1" applyFill="1" applyBorder="1" applyAlignment="1">
      <alignment horizontal="center" vertical="center"/>
    </xf>
    <xf numFmtId="0" fontId="21" fillId="2" borderId="53" xfId="5" applyFont="1" applyFill="1" applyBorder="1" applyAlignment="1">
      <alignment horizontal="center" vertical="center"/>
    </xf>
    <xf numFmtId="3" fontId="21" fillId="2" borderId="111" xfId="5" applyNumberFormat="1" applyFont="1" applyFill="1" applyBorder="1" applyAlignment="1">
      <alignment horizontal="center" vertical="center"/>
    </xf>
    <xf numFmtId="0" fontId="21" fillId="2" borderId="112" xfId="5" applyFont="1" applyFill="1" applyBorder="1" applyAlignment="1">
      <alignment horizontal="center" vertical="center"/>
    </xf>
    <xf numFmtId="0" fontId="21" fillId="2" borderId="113" xfId="5" applyFont="1" applyFill="1" applyBorder="1" applyAlignment="1">
      <alignment horizontal="center" vertical="center"/>
    </xf>
    <xf numFmtId="0" fontId="21" fillId="2" borderId="114" xfId="5" applyFont="1" applyFill="1" applyBorder="1" applyAlignment="1">
      <alignment horizontal="center" vertical="center"/>
    </xf>
    <xf numFmtId="0" fontId="21" fillId="2" borderId="76" xfId="5" applyFont="1" applyFill="1" applyBorder="1" applyAlignment="1">
      <alignment horizontal="center" vertical="center"/>
    </xf>
    <xf numFmtId="0" fontId="21" fillId="2" borderId="115" xfId="5" applyFont="1" applyFill="1" applyBorder="1" applyAlignment="1">
      <alignment horizontal="center" vertical="center"/>
    </xf>
    <xf numFmtId="0" fontId="21" fillId="2" borderId="116" xfId="5" applyFont="1" applyFill="1" applyBorder="1" applyAlignment="1">
      <alignment horizontal="center" vertical="center"/>
    </xf>
    <xf numFmtId="0" fontId="21" fillId="0" borderId="117" xfId="5" applyFont="1" applyBorder="1" applyAlignment="1">
      <alignment horizontal="centerContinuous" vertical="center" shrinkToFit="1"/>
    </xf>
    <xf numFmtId="0" fontId="8" fillId="0" borderId="118" xfId="5" applyFont="1" applyBorder="1" applyAlignment="1">
      <alignment horizontal="centerContinuous" vertical="center" shrinkToFit="1"/>
    </xf>
    <xf numFmtId="0" fontId="21" fillId="0" borderId="41" xfId="5" applyFont="1" applyBorder="1" applyAlignment="1">
      <alignment horizontal="center" vertical="center"/>
    </xf>
    <xf numFmtId="0" fontId="21" fillId="0" borderId="43" xfId="5" applyFont="1" applyBorder="1" applyAlignment="1">
      <alignment horizontal="center" vertical="center"/>
    </xf>
    <xf numFmtId="0" fontId="21" fillId="4" borderId="1" xfId="5" applyFont="1" applyFill="1" applyBorder="1" applyAlignment="1">
      <alignment horizontal="center" vertical="center"/>
    </xf>
    <xf numFmtId="0" fontId="21" fillId="4" borderId="4" xfId="5" applyFont="1" applyFill="1" applyBorder="1" applyAlignment="1">
      <alignment horizontal="center" vertical="center"/>
    </xf>
    <xf numFmtId="0" fontId="33" fillId="0" borderId="0" xfId="5" applyFont="1" applyAlignment="1">
      <alignment horizontal="center" vertical="center" shrinkToFit="1"/>
    </xf>
    <xf numFmtId="0" fontId="21" fillId="2" borderId="48" xfId="5" applyFont="1" applyFill="1" applyBorder="1" applyAlignment="1">
      <alignment horizontal="center" vertical="center"/>
    </xf>
    <xf numFmtId="0" fontId="21" fillId="2" borderId="49" xfId="5" applyFont="1" applyFill="1" applyBorder="1" applyAlignment="1">
      <alignment horizontal="center" vertical="center"/>
    </xf>
    <xf numFmtId="0" fontId="21" fillId="2" borderId="50" xfId="5" applyFont="1" applyFill="1" applyBorder="1" applyAlignment="1">
      <alignment horizontal="center" vertical="center"/>
    </xf>
    <xf numFmtId="0" fontId="21" fillId="2" borderId="111" xfId="5" applyFont="1" applyFill="1" applyBorder="1" applyAlignment="1">
      <alignment horizontal="center" vertical="center"/>
    </xf>
    <xf numFmtId="0" fontId="21" fillId="2" borderId="119" xfId="5" applyFont="1" applyFill="1" applyBorder="1" applyAlignment="1">
      <alignment horizontal="center" vertical="center"/>
    </xf>
    <xf numFmtId="0" fontId="21" fillId="2" borderId="120" xfId="6" applyFont="1" applyFill="1" applyBorder="1" applyAlignment="1">
      <alignment horizontal="center" vertical="center"/>
    </xf>
    <xf numFmtId="0" fontId="21" fillId="2" borderId="121" xfId="5" applyFont="1" applyFill="1" applyBorder="1" applyAlignment="1">
      <alignment horizontal="center" vertical="center"/>
    </xf>
    <xf numFmtId="0" fontId="21" fillId="2" borderId="122" xfId="5" applyFont="1" applyFill="1" applyBorder="1" applyAlignment="1">
      <alignment horizontal="center" vertical="center"/>
    </xf>
    <xf numFmtId="0" fontId="21" fillId="2" borderId="18" xfId="5" applyFont="1" applyFill="1" applyBorder="1" applyAlignment="1">
      <alignment horizontal="center" vertical="center"/>
    </xf>
    <xf numFmtId="0" fontId="21" fillId="0" borderId="80" xfId="5" applyFont="1" applyBorder="1" applyAlignment="1">
      <alignment horizontal="center" vertical="center"/>
    </xf>
    <xf numFmtId="0" fontId="21" fillId="0" borderId="123" xfId="5" applyFont="1" applyBorder="1" applyAlignment="1">
      <alignment horizontal="center" vertical="center"/>
    </xf>
    <xf numFmtId="0" fontId="21" fillId="2" borderId="124" xfId="5" applyFont="1" applyFill="1" applyBorder="1" applyAlignment="1">
      <alignment horizontal="center" vertical="center"/>
    </xf>
    <xf numFmtId="0" fontId="21" fillId="2" borderId="125" xfId="5" applyFont="1" applyFill="1" applyBorder="1" applyAlignment="1">
      <alignment horizontal="center" vertical="center"/>
    </xf>
    <xf numFmtId="0" fontId="21" fillId="2" borderId="126" xfId="5" applyFont="1" applyFill="1" applyBorder="1" applyAlignment="1">
      <alignment horizontal="center" vertical="center"/>
    </xf>
    <xf numFmtId="0" fontId="21" fillId="2" borderId="15" xfId="6" applyFont="1" applyFill="1" applyBorder="1" applyAlignment="1">
      <alignment horizontal="center" vertical="center"/>
    </xf>
    <xf numFmtId="0" fontId="21" fillId="0" borderId="127" xfId="5" applyFont="1" applyBorder="1" applyAlignment="1">
      <alignment horizontal="center" vertical="center"/>
    </xf>
    <xf numFmtId="0" fontId="21" fillId="4" borderId="102" xfId="5" applyFont="1" applyFill="1" applyBorder="1" applyAlignment="1">
      <alignment horizontal="centerContinuous" vertical="center" shrinkToFit="1"/>
    </xf>
    <xf numFmtId="0" fontId="17" fillId="0" borderId="0" xfId="5" applyFont="1" applyAlignment="1">
      <alignment vertical="center" textRotation="255"/>
    </xf>
    <xf numFmtId="0" fontId="25" fillId="0" borderId="0" xfId="2" applyFont="1">
      <alignment vertical="center"/>
    </xf>
    <xf numFmtId="0" fontId="12" fillId="0" borderId="0" xfId="2" applyFont="1">
      <alignment vertical="center"/>
    </xf>
    <xf numFmtId="0" fontId="12" fillId="0" borderId="0" xfId="2" applyFont="1" applyAlignment="1">
      <alignment horizontal="center" vertical="center"/>
    </xf>
    <xf numFmtId="0" fontId="8" fillId="0" borderId="0" xfId="2" applyFont="1">
      <alignment vertical="center"/>
    </xf>
    <xf numFmtId="0" fontId="6" fillId="0" borderId="0" xfId="2" applyFont="1">
      <alignment vertical="center"/>
    </xf>
    <xf numFmtId="0" fontId="6" fillId="0" borderId="0" xfId="2" applyFont="1" applyAlignment="1">
      <alignment horizontal="center" vertical="center"/>
    </xf>
    <xf numFmtId="0" fontId="35" fillId="5" borderId="21" xfId="2" applyFont="1" applyFill="1" applyBorder="1" applyAlignment="1">
      <alignment horizontal="right" vertical="center"/>
    </xf>
    <xf numFmtId="0" fontId="35" fillId="5" borderId="25" xfId="2" applyFont="1" applyFill="1" applyBorder="1" applyAlignment="1">
      <alignment horizontal="center" vertical="center"/>
    </xf>
    <xf numFmtId="0" fontId="35" fillId="5" borderId="21" xfId="2" applyFont="1" applyFill="1" applyBorder="1">
      <alignment vertical="center"/>
    </xf>
    <xf numFmtId="0" fontId="6" fillId="5" borderId="21" xfId="2" applyFont="1" applyFill="1" applyBorder="1">
      <alignment vertical="center"/>
    </xf>
    <xf numFmtId="177" fontId="6" fillId="6" borderId="21" xfId="2" applyNumberFormat="1" applyFont="1" applyFill="1" applyBorder="1" applyAlignment="1">
      <alignment horizontal="center" vertical="center"/>
    </xf>
    <xf numFmtId="0" fontId="35" fillId="5" borderId="26" xfId="2" applyFont="1" applyFill="1" applyBorder="1" applyAlignment="1">
      <alignment horizontal="center" vertical="center"/>
    </xf>
    <xf numFmtId="0" fontId="35" fillId="5" borderId="23" xfId="2" applyFont="1" applyFill="1" applyBorder="1" applyAlignment="1">
      <alignment horizontal="center" vertical="center"/>
    </xf>
    <xf numFmtId="0" fontId="35" fillId="5" borderId="21" xfId="2" applyFont="1" applyFill="1" applyBorder="1" applyAlignment="1">
      <alignment horizontal="center" vertical="center"/>
    </xf>
    <xf numFmtId="178" fontId="6" fillId="6" borderId="21" xfId="2" applyNumberFormat="1" applyFont="1" applyFill="1" applyBorder="1" applyAlignment="1">
      <alignment horizontal="center" vertical="center"/>
    </xf>
    <xf numFmtId="179" fontId="35" fillId="5" borderId="21" xfId="2" applyNumberFormat="1" applyFont="1" applyFill="1" applyBorder="1" applyAlignment="1">
      <alignment horizontal="right" vertical="center"/>
    </xf>
    <xf numFmtId="179" fontId="35" fillId="5" borderId="16" xfId="2" applyNumberFormat="1" applyFont="1" applyFill="1" applyBorder="1" applyAlignment="1">
      <alignment horizontal="center" vertical="center"/>
    </xf>
    <xf numFmtId="179" fontId="35" fillId="5" borderId="21" xfId="2" applyNumberFormat="1" applyFont="1" applyFill="1" applyBorder="1">
      <alignment vertical="center"/>
    </xf>
    <xf numFmtId="179" fontId="6" fillId="5" borderId="21" xfId="2" applyNumberFormat="1" applyFont="1" applyFill="1" applyBorder="1">
      <alignment vertical="center"/>
    </xf>
    <xf numFmtId="179" fontId="6" fillId="0" borderId="0" xfId="2" applyNumberFormat="1" applyFont="1">
      <alignment vertical="center"/>
    </xf>
    <xf numFmtId="0" fontId="33" fillId="0" borderId="16" xfId="2" applyFont="1" applyBorder="1" applyAlignment="1">
      <alignment horizontal="right" vertical="center"/>
    </xf>
    <xf numFmtId="0" fontId="35" fillId="4" borderId="131" xfId="2" applyFont="1" applyFill="1" applyBorder="1">
      <alignment vertical="center"/>
    </xf>
    <xf numFmtId="176" fontId="35" fillId="4" borderId="132" xfId="2" applyNumberFormat="1" applyFont="1" applyFill="1" applyBorder="1">
      <alignment vertical="center"/>
    </xf>
    <xf numFmtId="0" fontId="35" fillId="4" borderId="132" xfId="2" applyFont="1" applyFill="1" applyBorder="1" applyAlignment="1">
      <alignment horizontal="center" vertical="center"/>
    </xf>
    <xf numFmtId="0" fontId="35" fillId="4" borderId="132" xfId="2" applyFont="1" applyFill="1" applyBorder="1">
      <alignment vertical="center"/>
    </xf>
    <xf numFmtId="0" fontId="21" fillId="0" borderId="133" xfId="2" applyFont="1" applyBorder="1">
      <alignment vertical="center"/>
    </xf>
    <xf numFmtId="177" fontId="35" fillId="0" borderId="134" xfId="2" applyNumberFormat="1" applyFont="1" applyBorder="1">
      <alignment vertical="center"/>
    </xf>
    <xf numFmtId="0" fontId="35" fillId="6" borderId="134" xfId="2" applyFont="1" applyFill="1" applyBorder="1" applyAlignment="1">
      <alignment horizontal="center" vertical="center"/>
    </xf>
    <xf numFmtId="180" fontId="35" fillId="0" borderId="135" xfId="2" applyNumberFormat="1" applyFont="1" applyBorder="1">
      <alignment vertical="center"/>
    </xf>
    <xf numFmtId="0" fontId="35" fillId="4" borderId="136" xfId="2" applyFont="1" applyFill="1" applyBorder="1" applyAlignment="1">
      <alignment horizontal="center" vertical="center"/>
    </xf>
    <xf numFmtId="0" fontId="35" fillId="4" borderId="137" xfId="2" applyFont="1" applyFill="1" applyBorder="1">
      <alignment vertical="center"/>
    </xf>
    <xf numFmtId="0" fontId="21" fillId="0" borderId="21" xfId="2" applyFont="1" applyBorder="1">
      <alignment vertical="center"/>
    </xf>
    <xf numFmtId="177" fontId="6" fillId="0" borderId="21" xfId="2" applyNumberFormat="1" applyFont="1" applyBorder="1">
      <alignment vertical="center"/>
    </xf>
    <xf numFmtId="0" fontId="35" fillId="6" borderId="21" xfId="2" applyFont="1" applyFill="1" applyBorder="1" applyAlignment="1">
      <alignment horizontal="center" vertical="center"/>
    </xf>
    <xf numFmtId="180" fontId="6" fillId="0" borderId="21" xfId="2" applyNumberFormat="1" applyFont="1" applyBorder="1">
      <alignment vertical="center"/>
    </xf>
    <xf numFmtId="0" fontId="35" fillId="4" borderId="138" xfId="2" applyFont="1" applyFill="1" applyBorder="1">
      <alignment vertical="center"/>
    </xf>
    <xf numFmtId="176" fontId="35" fillId="4" borderId="139" xfId="2" applyNumberFormat="1" applyFont="1" applyFill="1" applyBorder="1">
      <alignment vertical="center"/>
    </xf>
    <xf numFmtId="0" fontId="35" fillId="4" borderId="139" xfId="2" applyFont="1" applyFill="1" applyBorder="1" applyAlignment="1">
      <alignment horizontal="center" vertical="center"/>
    </xf>
    <xf numFmtId="0" fontId="35" fillId="4" borderId="139" xfId="2" applyFont="1" applyFill="1" applyBorder="1">
      <alignment vertical="center"/>
    </xf>
    <xf numFmtId="0" fontId="21" fillId="0" borderId="140" xfId="2" applyFont="1" applyBorder="1">
      <alignment vertical="center"/>
    </xf>
    <xf numFmtId="177" fontId="35" fillId="0" borderId="141" xfId="2" applyNumberFormat="1" applyFont="1" applyBorder="1">
      <alignment vertical="center"/>
    </xf>
    <xf numFmtId="0" fontId="35" fillId="6" borderId="141" xfId="2" applyFont="1" applyFill="1" applyBorder="1" applyAlignment="1">
      <alignment horizontal="center" vertical="center"/>
    </xf>
    <xf numFmtId="180" fontId="35" fillId="0" borderId="142" xfId="2" applyNumberFormat="1" applyFont="1" applyBorder="1">
      <alignment vertical="center"/>
    </xf>
    <xf numFmtId="0" fontId="35" fillId="4" borderId="143" xfId="2" applyFont="1" applyFill="1" applyBorder="1" applyAlignment="1">
      <alignment horizontal="center" vertical="center"/>
    </xf>
    <xf numFmtId="0" fontId="35" fillId="4" borderId="144" xfId="2" applyFont="1" applyFill="1" applyBorder="1">
      <alignment vertical="center"/>
    </xf>
    <xf numFmtId="0" fontId="35" fillId="0" borderId="0" xfId="2" applyFont="1">
      <alignment vertical="center"/>
    </xf>
    <xf numFmtId="0" fontId="16" fillId="0" borderId="35" xfId="2" applyFont="1" applyBorder="1">
      <alignment vertical="center"/>
    </xf>
    <xf numFmtId="0" fontId="16" fillId="0" borderId="0" xfId="2" applyFont="1">
      <alignment vertical="center"/>
    </xf>
    <xf numFmtId="0" fontId="16" fillId="0" borderId="0" xfId="2" applyFont="1" applyAlignment="1">
      <alignment horizontal="center" vertical="center"/>
    </xf>
    <xf numFmtId="0" fontId="36" fillId="0" borderId="0" xfId="2" applyFont="1">
      <alignment vertical="center"/>
    </xf>
    <xf numFmtId="177" fontId="16" fillId="0" borderId="0" xfId="2" applyNumberFormat="1" applyFont="1">
      <alignment vertical="center"/>
    </xf>
    <xf numFmtId="180" fontId="16" fillId="0" borderId="0" xfId="2" applyNumberFormat="1" applyFont="1">
      <alignment vertical="center"/>
    </xf>
    <xf numFmtId="0" fontId="16" fillId="0" borderId="145" xfId="2" applyFont="1" applyBorder="1" applyAlignment="1">
      <alignment horizontal="center" vertical="center"/>
    </xf>
    <xf numFmtId="177" fontId="35" fillId="0" borderId="21" xfId="2" applyNumberFormat="1" applyFont="1" applyBorder="1" applyAlignment="1">
      <alignment horizontal="center" vertical="center"/>
    </xf>
    <xf numFmtId="180" fontId="35" fillId="0" borderId="21" xfId="2" applyNumberFormat="1" applyFont="1" applyBorder="1">
      <alignment vertical="center"/>
    </xf>
    <xf numFmtId="177" fontId="35" fillId="0" borderId="21" xfId="2" applyNumberFormat="1" applyFont="1" applyBorder="1">
      <alignment vertical="center"/>
    </xf>
    <xf numFmtId="178" fontId="35" fillId="0" borderId="21" xfId="2" applyNumberFormat="1" applyFont="1" applyBorder="1">
      <alignment vertical="center"/>
    </xf>
    <xf numFmtId="0" fontId="21" fillId="4" borderId="23" xfId="2" applyFont="1" applyFill="1" applyBorder="1">
      <alignment vertical="center"/>
    </xf>
    <xf numFmtId="177" fontId="35" fillId="4" borderId="25" xfId="2" applyNumberFormat="1" applyFont="1" applyFill="1" applyBorder="1">
      <alignment vertical="center"/>
    </xf>
    <xf numFmtId="0" fontId="35" fillId="4" borderId="26" xfId="2" applyFont="1" applyFill="1" applyBorder="1" applyAlignment="1">
      <alignment horizontal="center" vertical="center"/>
    </xf>
    <xf numFmtId="180" fontId="35" fillId="4" borderId="21" xfId="2" applyNumberFormat="1" applyFont="1" applyFill="1" applyBorder="1">
      <alignment vertical="center"/>
    </xf>
    <xf numFmtId="0" fontId="36" fillId="0" borderId="35" xfId="2" applyFont="1" applyBorder="1">
      <alignment vertical="center"/>
    </xf>
    <xf numFmtId="177" fontId="16" fillId="0" borderId="0" xfId="2" applyNumberFormat="1" applyFont="1" applyAlignment="1">
      <alignment horizontal="center" vertical="center"/>
    </xf>
    <xf numFmtId="178" fontId="16" fillId="0" borderId="0" xfId="2" applyNumberFormat="1" applyFont="1">
      <alignment vertical="center"/>
    </xf>
    <xf numFmtId="0" fontId="6" fillId="0" borderId="9" xfId="2" applyFont="1" applyBorder="1">
      <alignment vertical="center"/>
    </xf>
    <xf numFmtId="0" fontId="35" fillId="4" borderId="23" xfId="2" applyFont="1" applyFill="1" applyBorder="1">
      <alignment vertical="center"/>
    </xf>
    <xf numFmtId="181" fontId="12" fillId="0" borderId="0" xfId="2" applyNumberFormat="1" applyFont="1" applyAlignment="1">
      <alignment horizontal="center" vertical="center"/>
    </xf>
    <xf numFmtId="181" fontId="6" fillId="0" borderId="21" xfId="2" applyNumberFormat="1" applyFont="1" applyBorder="1" applyAlignment="1">
      <alignment horizontal="center" vertical="center"/>
    </xf>
    <xf numFmtId="181" fontId="6" fillId="0" borderId="0" xfId="2" applyNumberFormat="1" applyFont="1" applyAlignment="1">
      <alignment horizontal="center" vertical="center"/>
    </xf>
    <xf numFmtId="177" fontId="12" fillId="0" borderId="0" xfId="2" applyNumberFormat="1" applyFont="1" applyAlignment="1">
      <alignment horizontal="center" vertical="center"/>
    </xf>
    <xf numFmtId="177" fontId="6" fillId="0" borderId="21" xfId="2" applyNumberFormat="1" applyFont="1" applyBorder="1" applyAlignment="1">
      <alignment horizontal="center" vertical="center" shrinkToFit="1"/>
    </xf>
    <xf numFmtId="177" fontId="6" fillId="0" borderId="0" xfId="2" applyNumberFormat="1" applyFont="1" applyAlignment="1">
      <alignment horizontal="center" vertical="center" shrinkToFit="1"/>
    </xf>
    <xf numFmtId="177" fontId="12" fillId="0" borderId="0" xfId="2" applyNumberFormat="1" applyFont="1" applyAlignment="1">
      <alignment horizontal="center" vertical="center" shrinkToFit="1"/>
    </xf>
    <xf numFmtId="0" fontId="6" fillId="5" borderId="23" xfId="2" applyFont="1" applyFill="1" applyBorder="1">
      <alignment vertical="center"/>
    </xf>
    <xf numFmtId="0" fontId="6" fillId="5" borderId="26" xfId="2" applyFont="1" applyFill="1" applyBorder="1">
      <alignment vertical="center"/>
    </xf>
    <xf numFmtId="0" fontId="6" fillId="0" borderId="21" xfId="2" applyFont="1" applyBorder="1" applyAlignment="1">
      <alignment vertical="center" shrinkToFit="1"/>
    </xf>
    <xf numFmtId="0" fontId="6" fillId="5" borderId="25" xfId="2" applyFont="1" applyFill="1" applyBorder="1">
      <alignment vertical="center"/>
    </xf>
    <xf numFmtId="0" fontId="6" fillId="5" borderId="146" xfId="2" applyFont="1" applyFill="1" applyBorder="1">
      <alignment vertical="center"/>
    </xf>
    <xf numFmtId="0" fontId="6" fillId="5" borderId="147" xfId="2" applyFont="1" applyFill="1" applyBorder="1">
      <alignment vertical="center"/>
    </xf>
    <xf numFmtId="176" fontId="6" fillId="0" borderId="147" xfId="2" applyNumberFormat="1" applyFont="1" applyBorder="1" applyAlignment="1">
      <alignment vertical="center" shrinkToFit="1"/>
    </xf>
    <xf numFmtId="0" fontId="6" fillId="5" borderId="148" xfId="2" applyFont="1" applyFill="1" applyBorder="1">
      <alignment vertical="center"/>
    </xf>
    <xf numFmtId="0" fontId="6" fillId="5" borderId="149" xfId="2" applyFont="1" applyFill="1" applyBorder="1">
      <alignment vertical="center"/>
    </xf>
    <xf numFmtId="0" fontId="6" fillId="5" borderId="150" xfId="2" applyFont="1" applyFill="1" applyBorder="1">
      <alignment vertical="center"/>
    </xf>
    <xf numFmtId="176" fontId="6" fillId="0" borderId="150" xfId="2" applyNumberFormat="1" applyFont="1" applyBorder="1" applyAlignment="1">
      <alignment vertical="center" shrinkToFit="1"/>
    </xf>
    <xf numFmtId="0" fontId="6" fillId="5" borderId="120" xfId="2" applyFont="1" applyFill="1" applyBorder="1">
      <alignment vertical="center"/>
    </xf>
    <xf numFmtId="0" fontId="6" fillId="6" borderId="21" xfId="2" applyFont="1" applyFill="1" applyBorder="1" applyAlignment="1">
      <alignment vertical="center" shrinkToFit="1"/>
    </xf>
    <xf numFmtId="0" fontId="12" fillId="0" borderId="0" xfId="2" applyFont="1" applyAlignment="1">
      <alignment vertical="center" shrinkToFit="1"/>
    </xf>
    <xf numFmtId="0" fontId="6" fillId="0" borderId="0" xfId="2" applyFont="1" applyAlignment="1">
      <alignment vertical="center" shrinkToFit="1"/>
    </xf>
    <xf numFmtId="0" fontId="6" fillId="5" borderId="21" xfId="2" applyFont="1" applyFill="1" applyBorder="1" applyAlignment="1">
      <alignment horizontal="right" vertical="center" shrinkToFit="1"/>
    </xf>
    <xf numFmtId="0" fontId="6" fillId="0" borderId="23" xfId="2" applyFont="1" applyBorder="1">
      <alignment vertical="center"/>
    </xf>
    <xf numFmtId="0" fontId="6" fillId="0" borderId="26" xfId="2" applyFont="1" applyBorder="1">
      <alignment vertical="center"/>
    </xf>
    <xf numFmtId="176" fontId="6" fillId="0" borderId="21" xfId="2" applyNumberFormat="1" applyFont="1" applyBorder="1" applyAlignment="1">
      <alignment vertical="center" shrinkToFit="1"/>
    </xf>
    <xf numFmtId="0" fontId="6" fillId="0" borderId="0" xfId="2" applyFont="1" applyAlignment="1">
      <alignment horizontal="left" vertical="center"/>
    </xf>
    <xf numFmtId="0" fontId="6" fillId="0" borderId="16" xfId="2" applyFont="1" applyBorder="1">
      <alignment vertical="center"/>
    </xf>
    <xf numFmtId="176" fontId="6" fillId="0" borderId="16" xfId="2" applyNumberFormat="1" applyFont="1" applyBorder="1" applyAlignment="1">
      <alignment vertical="center" shrinkToFit="1"/>
    </xf>
    <xf numFmtId="0" fontId="12" fillId="0" borderId="9" xfId="2" applyFont="1" applyBorder="1">
      <alignment vertical="center"/>
    </xf>
    <xf numFmtId="176" fontId="12" fillId="0" borderId="9" xfId="2" applyNumberFormat="1" applyFont="1" applyBorder="1">
      <alignment vertical="center"/>
    </xf>
    <xf numFmtId="0" fontId="12" fillId="5" borderId="23" xfId="2" applyFont="1" applyFill="1" applyBorder="1">
      <alignment vertical="center"/>
    </xf>
    <xf numFmtId="0" fontId="12" fillId="5" borderId="26" xfId="2" applyFont="1" applyFill="1" applyBorder="1">
      <alignment vertical="center"/>
    </xf>
    <xf numFmtId="0" fontId="12" fillId="5" borderId="21" xfId="2" applyFont="1" applyFill="1" applyBorder="1" applyAlignment="1">
      <alignment horizontal="right" vertical="center"/>
    </xf>
    <xf numFmtId="0" fontId="12" fillId="5" borderId="21" xfId="2" applyFont="1" applyFill="1" applyBorder="1" applyAlignment="1">
      <alignment vertical="center" shrinkToFit="1"/>
    </xf>
    <xf numFmtId="0" fontId="12" fillId="0" borderId="0" xfId="2" applyFont="1" applyAlignment="1">
      <alignment horizontal="center" vertical="center" shrinkToFit="1"/>
    </xf>
    <xf numFmtId="0" fontId="12" fillId="0" borderId="23" xfId="2" applyFont="1" applyBorder="1">
      <alignment vertical="center"/>
    </xf>
    <xf numFmtId="0" fontId="12" fillId="0" borderId="26" xfId="2" applyFont="1" applyBorder="1">
      <alignment vertical="center"/>
    </xf>
    <xf numFmtId="176" fontId="12" fillId="0" borderId="21" xfId="2" applyNumberFormat="1" applyFont="1" applyBorder="1">
      <alignment vertical="center"/>
    </xf>
    <xf numFmtId="176" fontId="12" fillId="0" borderId="0" xfId="2" applyNumberFormat="1" applyFont="1" applyAlignment="1">
      <alignment horizontal="center" vertical="center"/>
    </xf>
    <xf numFmtId="176" fontId="12" fillId="0" borderId="0" xfId="2" applyNumberFormat="1" applyFont="1">
      <alignment vertical="center"/>
    </xf>
    <xf numFmtId="176" fontId="12" fillId="0" borderId="21" xfId="2" applyNumberFormat="1" applyFont="1" applyBorder="1" applyAlignment="1">
      <alignment vertical="center" shrinkToFit="1"/>
    </xf>
    <xf numFmtId="0" fontId="12" fillId="0" borderId="0" xfId="2" applyFont="1" applyAlignment="1">
      <alignment horizontal="left" vertical="center"/>
    </xf>
    <xf numFmtId="0" fontId="7" fillId="0" borderId="0" xfId="0" applyFont="1">
      <alignment vertical="center"/>
    </xf>
    <xf numFmtId="0" fontId="7" fillId="0" borderId="5" xfId="0" applyFont="1" applyBorder="1" applyAlignment="1">
      <alignment vertical="top" wrapText="1"/>
    </xf>
    <xf numFmtId="0" fontId="7" fillId="0" borderId="31" xfId="0" applyFont="1" applyBorder="1" applyAlignment="1">
      <alignment vertical="top" wrapText="1"/>
    </xf>
    <xf numFmtId="49" fontId="39" fillId="0" borderId="0" xfId="0" applyNumberFormat="1" applyFont="1">
      <alignment vertical="center"/>
    </xf>
    <xf numFmtId="0" fontId="12" fillId="0" borderId="0" xfId="7" applyFont="1" applyAlignment="1">
      <alignment horizontal="center" vertical="center"/>
    </xf>
    <xf numFmtId="182" fontId="12" fillId="0" borderId="0" xfId="7" applyNumberFormat="1" applyFont="1" applyAlignment="1">
      <alignment horizontal="center" vertical="center"/>
    </xf>
    <xf numFmtId="0" fontId="12" fillId="0" borderId="0" xfId="7" applyFont="1">
      <alignment vertical="center"/>
    </xf>
    <xf numFmtId="183" fontId="12" fillId="0" borderId="0" xfId="7" applyNumberFormat="1" applyFont="1" applyAlignment="1">
      <alignment horizontal="center" vertical="center"/>
    </xf>
    <xf numFmtId="178" fontId="7" fillId="0" borderId="0" xfId="7" applyNumberFormat="1" applyFont="1" applyAlignment="1">
      <alignment horizontal="center" vertical="center"/>
    </xf>
    <xf numFmtId="182" fontId="7" fillId="0" borderId="0" xfId="7" applyNumberFormat="1" applyFont="1" applyAlignment="1">
      <alignment horizontal="center" vertical="center"/>
    </xf>
    <xf numFmtId="184" fontId="7" fillId="0" borderId="0" xfId="7" applyNumberFormat="1" applyFont="1" applyAlignment="1">
      <alignment horizontal="center" vertical="center"/>
    </xf>
    <xf numFmtId="176" fontId="7" fillId="0" borderId="0" xfId="7" applyNumberFormat="1" applyFont="1" applyAlignment="1">
      <alignment horizontal="center" vertical="center"/>
    </xf>
    <xf numFmtId="184" fontId="12" fillId="0" borderId="0" xfId="7" applyNumberFormat="1" applyFont="1" applyAlignment="1">
      <alignment horizontal="center" vertical="center"/>
    </xf>
    <xf numFmtId="0" fontId="22" fillId="0" borderId="0" xfId="7" applyFont="1" applyAlignment="1">
      <alignment horizontal="left" vertical="center"/>
    </xf>
    <xf numFmtId="0" fontId="12" fillId="0" borderId="0" xfId="7" applyFont="1" applyAlignment="1">
      <alignment horizontal="left" vertical="center"/>
    </xf>
    <xf numFmtId="0" fontId="12" fillId="0" borderId="129" xfId="7" applyFont="1" applyBorder="1" applyAlignment="1">
      <alignment horizontal="center" vertical="center"/>
    </xf>
    <xf numFmtId="0" fontId="12" fillId="0" borderId="130" xfId="7" applyFont="1" applyBorder="1" applyAlignment="1">
      <alignment horizontal="center" vertical="center"/>
    </xf>
    <xf numFmtId="182" fontId="12" fillId="0" borderId="128" xfId="7" applyNumberFormat="1" applyFont="1" applyBorder="1" applyAlignment="1">
      <alignment horizontal="center" vertical="center"/>
    </xf>
    <xf numFmtId="183" fontId="12" fillId="0" borderId="128" xfId="7" applyNumberFormat="1" applyFont="1" applyBorder="1" applyAlignment="1">
      <alignment horizontal="center" vertical="center"/>
    </xf>
    <xf numFmtId="178" fontId="8" fillId="5" borderId="130" xfId="7" applyNumberFormat="1" applyFont="1" applyFill="1" applyBorder="1" applyAlignment="1">
      <alignment horizontal="centerContinuous" vertical="center" shrinkToFit="1"/>
    </xf>
    <xf numFmtId="182" fontId="8" fillId="5" borderId="128" xfId="7" applyNumberFormat="1" applyFont="1" applyFill="1" applyBorder="1" applyAlignment="1">
      <alignment horizontal="centerContinuous" vertical="center" shrinkToFit="1"/>
    </xf>
    <xf numFmtId="182" fontId="6" fillId="0" borderId="0" xfId="7" applyNumberFormat="1" applyFont="1" applyAlignment="1">
      <alignment horizontal="center" vertical="center" shrinkToFit="1"/>
    </xf>
    <xf numFmtId="178" fontId="8" fillId="8" borderId="130" xfId="7" applyNumberFormat="1" applyFont="1" applyFill="1" applyBorder="1" applyAlignment="1">
      <alignment horizontal="centerContinuous" vertical="center" shrinkToFit="1"/>
    </xf>
    <xf numFmtId="182" fontId="8" fillId="8" borderId="130" xfId="7" applyNumberFormat="1" applyFont="1" applyFill="1" applyBorder="1" applyAlignment="1">
      <alignment horizontal="centerContinuous" vertical="center" shrinkToFit="1"/>
    </xf>
    <xf numFmtId="182" fontId="8" fillId="0" borderId="0" xfId="7" applyNumberFormat="1" applyFont="1" applyAlignment="1">
      <alignment horizontal="center" vertical="center"/>
    </xf>
    <xf numFmtId="176" fontId="8" fillId="8" borderId="130" xfId="7" applyNumberFormat="1" applyFont="1" applyFill="1" applyBorder="1" applyAlignment="1">
      <alignment horizontal="centerContinuous" vertical="center" shrinkToFit="1"/>
    </xf>
    <xf numFmtId="182" fontId="6" fillId="0" borderId="0" xfId="7" applyNumberFormat="1" applyFont="1" applyAlignment="1">
      <alignment horizontal="center" vertical="center"/>
    </xf>
    <xf numFmtId="176" fontId="8" fillId="8" borderId="151" xfId="7" applyNumberFormat="1" applyFont="1" applyFill="1" applyBorder="1" applyAlignment="1">
      <alignment horizontal="centerContinuous" vertical="center" shrinkToFit="1"/>
    </xf>
    <xf numFmtId="176" fontId="8" fillId="8" borderId="152" xfId="7" applyNumberFormat="1" applyFont="1" applyFill="1" applyBorder="1" applyAlignment="1">
      <alignment horizontal="centerContinuous" vertical="center" shrinkToFit="1"/>
    </xf>
    <xf numFmtId="0" fontId="12" fillId="0" borderId="35" xfId="7" applyFont="1" applyBorder="1" applyAlignment="1">
      <alignment horizontal="center" vertical="center"/>
    </xf>
    <xf numFmtId="0" fontId="12" fillId="0" borderId="153" xfId="7" applyFont="1" applyBorder="1" applyAlignment="1">
      <alignment horizontal="center" vertical="center"/>
    </xf>
    <xf numFmtId="182" fontId="12" fillId="0" borderId="145" xfId="7" applyNumberFormat="1" applyFont="1" applyBorder="1" applyAlignment="1">
      <alignment horizontal="center" vertical="center"/>
    </xf>
    <xf numFmtId="183" fontId="12" fillId="0" borderId="145" xfId="7" applyNumberFormat="1" applyFont="1" applyBorder="1" applyAlignment="1">
      <alignment horizontal="center" vertical="center"/>
    </xf>
    <xf numFmtId="178" fontId="7" fillId="5" borderId="130" xfId="7" applyNumberFormat="1" applyFont="1" applyFill="1" applyBorder="1" applyAlignment="1">
      <alignment horizontal="center" vertical="center"/>
    </xf>
    <xf numFmtId="182" fontId="7" fillId="0" borderId="128" xfId="7" applyNumberFormat="1" applyFont="1" applyBorder="1" applyAlignment="1">
      <alignment horizontal="center" vertical="center"/>
    </xf>
    <xf numFmtId="182" fontId="7" fillId="0" borderId="130" xfId="7" applyNumberFormat="1" applyFont="1" applyBorder="1" applyAlignment="1">
      <alignment horizontal="center" vertical="center"/>
    </xf>
    <xf numFmtId="176" fontId="7" fillId="0" borderId="130" xfId="7" applyNumberFormat="1" applyFont="1" applyBorder="1" applyAlignment="1">
      <alignment horizontal="center" vertical="center"/>
    </xf>
    <xf numFmtId="176" fontId="7" fillId="0" borderId="154" xfId="7" applyNumberFormat="1" applyFont="1" applyBorder="1" applyAlignment="1">
      <alignment horizontal="center" vertical="center"/>
    </xf>
    <xf numFmtId="176" fontId="7" fillId="0" borderId="155" xfId="7" applyNumberFormat="1" applyFont="1" applyBorder="1" applyAlignment="1">
      <alignment horizontal="center" vertical="center"/>
    </xf>
    <xf numFmtId="178" fontId="7" fillId="5" borderId="153" xfId="7" applyNumberFormat="1" applyFont="1" applyFill="1" applyBorder="1" applyAlignment="1">
      <alignment horizontal="center" vertical="center"/>
    </xf>
    <xf numFmtId="182" fontId="7" fillId="0" borderId="145" xfId="7" applyNumberFormat="1" applyFont="1" applyBorder="1" applyAlignment="1">
      <alignment horizontal="center" vertical="center"/>
    </xf>
    <xf numFmtId="182" fontId="7" fillId="0" borderId="153" xfId="7" applyNumberFormat="1" applyFont="1" applyBorder="1" applyAlignment="1">
      <alignment horizontal="center" vertical="center"/>
    </xf>
    <xf numFmtId="176" fontId="7" fillId="0" borderId="153" xfId="7" applyNumberFormat="1" applyFont="1" applyBorder="1" applyAlignment="1">
      <alignment horizontal="center" vertical="center"/>
    </xf>
    <xf numFmtId="176" fontId="7" fillId="0" borderId="156" xfId="7" applyNumberFormat="1" applyFont="1" applyBorder="1" applyAlignment="1">
      <alignment horizontal="center" vertical="center"/>
    </xf>
    <xf numFmtId="176" fontId="7" fillId="0" borderId="157" xfId="7" applyNumberFormat="1" applyFont="1" applyBorder="1" applyAlignment="1">
      <alignment horizontal="center" vertical="center"/>
    </xf>
    <xf numFmtId="0" fontId="12" fillId="0" borderId="158" xfId="7" applyFont="1" applyBorder="1" applyAlignment="1">
      <alignment horizontal="center" vertical="center"/>
    </xf>
    <xf numFmtId="0" fontId="12" fillId="0" borderId="159" xfId="7" applyFont="1" applyBorder="1" applyAlignment="1">
      <alignment horizontal="left" vertical="center" wrapText="1"/>
    </xf>
    <xf numFmtId="182" fontId="12" fillId="0" borderId="160" xfId="7" applyNumberFormat="1" applyFont="1" applyBorder="1" applyAlignment="1">
      <alignment horizontal="center" vertical="center"/>
    </xf>
    <xf numFmtId="184" fontId="12" fillId="0" borderId="160" xfId="7" applyNumberFormat="1" applyFont="1" applyBorder="1" applyAlignment="1">
      <alignment horizontal="center" vertical="center"/>
    </xf>
    <xf numFmtId="183" fontId="12" fillId="0" borderId="160" xfId="7" applyNumberFormat="1" applyFont="1" applyBorder="1" applyAlignment="1">
      <alignment horizontal="center" vertical="center"/>
    </xf>
    <xf numFmtId="0" fontId="12" fillId="0" borderId="11" xfId="7" applyFont="1" applyBorder="1">
      <alignment vertical="center"/>
    </xf>
    <xf numFmtId="178" fontId="8" fillId="5" borderId="159" xfId="7" applyNumberFormat="1" applyFont="1" applyFill="1" applyBorder="1" applyAlignment="1">
      <alignment horizontal="center" vertical="center"/>
    </xf>
    <xf numFmtId="182" fontId="7" fillId="0" borderId="160" xfId="7" applyNumberFormat="1" applyFont="1" applyBorder="1" applyAlignment="1">
      <alignment horizontal="center" vertical="center"/>
    </xf>
    <xf numFmtId="182" fontId="12" fillId="0" borderId="11" xfId="7" applyNumberFormat="1" applyFont="1" applyBorder="1" applyAlignment="1">
      <alignment horizontal="center" vertical="center"/>
    </xf>
    <xf numFmtId="182" fontId="7" fillId="0" borderId="159" xfId="7" applyNumberFormat="1" applyFont="1" applyBorder="1" applyAlignment="1">
      <alignment horizontal="center" vertical="center"/>
    </xf>
    <xf numFmtId="182" fontId="7" fillId="0" borderId="11" xfId="7" applyNumberFormat="1" applyFont="1" applyBorder="1" applyAlignment="1">
      <alignment horizontal="center" vertical="center"/>
    </xf>
    <xf numFmtId="176" fontId="8" fillId="0" borderId="159" xfId="7" applyNumberFormat="1" applyFont="1" applyBorder="1" applyAlignment="1">
      <alignment horizontal="center" vertical="center"/>
    </xf>
    <xf numFmtId="176" fontId="8" fillId="0" borderId="161" xfId="7" applyNumberFormat="1" applyFont="1" applyBorder="1" applyAlignment="1">
      <alignment horizontal="center" vertical="center"/>
    </xf>
    <xf numFmtId="176" fontId="8" fillId="0" borderId="162" xfId="7" applyNumberFormat="1" applyFont="1" applyBorder="1" applyAlignment="1">
      <alignment horizontal="center" vertical="center"/>
    </xf>
    <xf numFmtId="0" fontId="12" fillId="0" borderId="23" xfId="7" applyFont="1" applyBorder="1" applyAlignment="1">
      <alignment horizontal="center" vertical="center"/>
    </xf>
    <xf numFmtId="0" fontId="12" fillId="0" borderId="21" xfId="7" applyFont="1" applyBorder="1" applyAlignment="1">
      <alignment horizontal="left" vertical="center" wrapText="1"/>
    </xf>
    <xf numFmtId="182" fontId="12" fillId="0" borderId="26" xfId="7" applyNumberFormat="1" applyFont="1" applyBorder="1" applyAlignment="1">
      <alignment horizontal="center" vertical="center"/>
    </xf>
    <xf numFmtId="184" fontId="12" fillId="0" borderId="26" xfId="7" applyNumberFormat="1" applyFont="1" applyBorder="1" applyAlignment="1">
      <alignment horizontal="center" vertical="center"/>
    </xf>
    <xf numFmtId="183" fontId="12" fillId="0" borderId="26" xfId="7" applyNumberFormat="1" applyFont="1" applyBorder="1" applyAlignment="1">
      <alignment horizontal="center" vertical="center"/>
    </xf>
    <xf numFmtId="178" fontId="8" fillId="5" borderId="21" xfId="7" applyNumberFormat="1" applyFont="1" applyFill="1" applyBorder="1" applyAlignment="1">
      <alignment horizontal="center" vertical="center"/>
    </xf>
    <xf numFmtId="182" fontId="7" fillId="0" borderId="26" xfId="7" applyNumberFormat="1" applyFont="1" applyBorder="1" applyAlignment="1">
      <alignment horizontal="center" vertical="center"/>
    </xf>
    <xf numFmtId="182" fontId="7" fillId="0" borderId="21" xfId="7" applyNumberFormat="1" applyFont="1" applyBorder="1" applyAlignment="1">
      <alignment horizontal="center" vertical="center"/>
    </xf>
    <xf numFmtId="176" fontId="8" fillId="0" borderId="21" xfId="7" applyNumberFormat="1" applyFont="1" applyBorder="1" applyAlignment="1">
      <alignment horizontal="center" vertical="center"/>
    </xf>
    <xf numFmtId="176" fontId="8" fillId="0" borderId="163" xfId="7" applyNumberFormat="1" applyFont="1" applyBorder="1" applyAlignment="1">
      <alignment horizontal="center" vertical="center"/>
    </xf>
    <xf numFmtId="176" fontId="8" fillId="0" borderId="164" xfId="7" applyNumberFormat="1" applyFont="1" applyBorder="1" applyAlignment="1">
      <alignment horizontal="center" vertical="center"/>
    </xf>
    <xf numFmtId="0" fontId="12" fillId="0" borderId="130" xfId="7" applyFont="1" applyBorder="1" applyAlignment="1">
      <alignment horizontal="left" vertical="center" wrapText="1"/>
    </xf>
    <xf numFmtId="184" fontId="12" fillId="0" borderId="128" xfId="7" applyNumberFormat="1" applyFont="1" applyBorder="1" applyAlignment="1">
      <alignment horizontal="center" vertical="center"/>
    </xf>
    <xf numFmtId="176" fontId="8" fillId="0" borderId="154" xfId="7" applyNumberFormat="1" applyFont="1" applyBorder="1" applyAlignment="1">
      <alignment horizontal="center" vertical="center"/>
    </xf>
    <xf numFmtId="176" fontId="8" fillId="0" borderId="155" xfId="7" applyNumberFormat="1" applyFont="1" applyBorder="1" applyAlignment="1">
      <alignment horizontal="center" vertical="center"/>
    </xf>
    <xf numFmtId="0" fontId="12" fillId="0" borderId="158" xfId="7" applyFont="1" applyBorder="1" applyAlignment="1">
      <alignment horizontal="centerContinuous" vertical="center" shrinkToFit="1"/>
    </xf>
    <xf numFmtId="0" fontId="12" fillId="0" borderId="165" xfId="7" applyFont="1" applyBorder="1" applyAlignment="1">
      <alignment horizontal="centerContinuous" vertical="center" shrinkToFit="1"/>
    </xf>
    <xf numFmtId="182" fontId="12" fillId="0" borderId="159" xfId="7" applyNumberFormat="1" applyFont="1" applyBorder="1" applyAlignment="1">
      <alignment horizontal="center" vertical="center"/>
    </xf>
    <xf numFmtId="184" fontId="12" fillId="0" borderId="159" xfId="7" applyNumberFormat="1" applyFont="1" applyBorder="1" applyAlignment="1">
      <alignment horizontal="center" vertical="center"/>
    </xf>
    <xf numFmtId="183" fontId="12" fillId="0" borderId="159" xfId="7" applyNumberFormat="1" applyFont="1" applyBorder="1" applyAlignment="1">
      <alignment horizontal="center" vertical="center"/>
    </xf>
    <xf numFmtId="0" fontId="7" fillId="0" borderId="0" xfId="7" applyFont="1">
      <alignment vertical="center"/>
    </xf>
    <xf numFmtId="176" fontId="12" fillId="0" borderId="0" xfId="7" applyNumberFormat="1" applyFont="1">
      <alignment vertical="center"/>
    </xf>
    <xf numFmtId="184" fontId="8" fillId="0" borderId="166" xfId="7" applyNumberFormat="1" applyFont="1" applyBorder="1" applyAlignment="1">
      <alignment horizontal="center" vertical="center"/>
    </xf>
    <xf numFmtId="184" fontId="8" fillId="0" borderId="167" xfId="7" applyNumberFormat="1" applyFont="1" applyBorder="1" applyAlignment="1">
      <alignment horizontal="center" vertical="center"/>
    </xf>
    <xf numFmtId="0" fontId="6" fillId="0" borderId="0" xfId="7" applyFont="1" applyAlignment="1">
      <alignment horizontal="center" vertical="center"/>
    </xf>
    <xf numFmtId="0" fontId="6" fillId="0" borderId="0" xfId="7" applyFont="1">
      <alignment vertical="center"/>
    </xf>
    <xf numFmtId="0" fontId="6" fillId="0" borderId="130" xfId="7" applyFont="1" applyBorder="1" applyAlignment="1">
      <alignment horizontal="center" vertical="center"/>
    </xf>
    <xf numFmtId="178" fontId="8" fillId="9" borderId="130" xfId="7" applyNumberFormat="1" applyFont="1" applyFill="1" applyBorder="1" applyAlignment="1">
      <alignment horizontal="centerContinuous" vertical="center" shrinkToFit="1"/>
    </xf>
    <xf numFmtId="182" fontId="8" fillId="9" borderId="130" xfId="7" applyNumberFormat="1" applyFont="1" applyFill="1" applyBorder="1" applyAlignment="1">
      <alignment horizontal="centerContinuous" vertical="center" shrinkToFit="1"/>
    </xf>
    <xf numFmtId="176" fontId="8" fillId="9" borderId="130" xfId="7" applyNumberFormat="1" applyFont="1" applyFill="1" applyBorder="1" applyAlignment="1">
      <alignment horizontal="centerContinuous" vertical="center" shrinkToFit="1"/>
    </xf>
    <xf numFmtId="176" fontId="8" fillId="9" borderId="151" xfId="7" applyNumberFormat="1" applyFont="1" applyFill="1" applyBorder="1" applyAlignment="1">
      <alignment horizontal="centerContinuous" vertical="center" shrinkToFit="1"/>
    </xf>
    <xf numFmtId="176" fontId="8" fillId="9" borderId="152" xfId="7" applyNumberFormat="1" applyFont="1" applyFill="1" applyBorder="1" applyAlignment="1">
      <alignment horizontal="centerContinuous" vertical="center" shrinkToFit="1"/>
    </xf>
    <xf numFmtId="0" fontId="12" fillId="0" borderId="168" xfId="7" applyFont="1" applyBorder="1">
      <alignment vertical="center"/>
    </xf>
    <xf numFmtId="182" fontId="12" fillId="0" borderId="168" xfId="7" applyNumberFormat="1" applyFont="1" applyBorder="1" applyAlignment="1">
      <alignment horizontal="center" vertical="center"/>
    </xf>
    <xf numFmtId="182" fontId="7" fillId="0" borderId="169" xfId="7" applyNumberFormat="1" applyFont="1" applyBorder="1" applyAlignment="1">
      <alignment horizontal="center" vertical="center"/>
    </xf>
    <xf numFmtId="182" fontId="7" fillId="0" borderId="168" xfId="7" applyNumberFormat="1" applyFont="1" applyBorder="1" applyAlignment="1">
      <alignment horizontal="center" vertical="center"/>
    </xf>
    <xf numFmtId="176" fontId="7" fillId="0" borderId="169" xfId="7" applyNumberFormat="1" applyFont="1" applyBorder="1" applyAlignment="1">
      <alignment horizontal="center" vertical="center"/>
    </xf>
    <xf numFmtId="0" fontId="12" fillId="0" borderId="159" xfId="7" applyFont="1" applyBorder="1" applyAlignment="1">
      <alignment horizontal="center" vertical="center"/>
    </xf>
    <xf numFmtId="0" fontId="12" fillId="0" borderId="153" xfId="7" applyFont="1" applyBorder="1">
      <alignment vertical="center"/>
    </xf>
    <xf numFmtId="182" fontId="7" fillId="0" borderId="170" xfId="7" applyNumberFormat="1" applyFont="1" applyBorder="1" applyAlignment="1">
      <alignment horizontal="center" vertical="center"/>
    </xf>
    <xf numFmtId="176" fontId="8" fillId="0" borderId="170" xfId="7" applyNumberFormat="1" applyFont="1" applyBorder="1" applyAlignment="1">
      <alignment horizontal="center" vertical="center"/>
    </xf>
    <xf numFmtId="0" fontId="12" fillId="0" borderId="21" xfId="7" applyFont="1" applyBorder="1" applyAlignment="1">
      <alignment horizontal="center" vertical="center"/>
    </xf>
    <xf numFmtId="182" fontId="8" fillId="7" borderId="130" xfId="7" applyNumberFormat="1" applyFont="1" applyFill="1" applyBorder="1" applyAlignment="1">
      <alignment horizontal="centerContinuous" vertical="center" shrinkToFit="1"/>
    </xf>
    <xf numFmtId="176" fontId="8" fillId="7" borderId="151" xfId="7" applyNumberFormat="1" applyFont="1" applyFill="1" applyBorder="1" applyAlignment="1">
      <alignment horizontal="centerContinuous" vertical="center" shrinkToFit="1"/>
    </xf>
    <xf numFmtId="176" fontId="8" fillId="7" borderId="152" xfId="7" applyNumberFormat="1" applyFont="1" applyFill="1" applyBorder="1" applyAlignment="1">
      <alignment horizontal="centerContinuous" vertical="center" shrinkToFit="1"/>
    </xf>
    <xf numFmtId="182" fontId="8" fillId="10" borderId="130" xfId="7" applyNumberFormat="1" applyFont="1" applyFill="1" applyBorder="1" applyAlignment="1">
      <alignment horizontal="centerContinuous" vertical="center" shrinkToFit="1"/>
    </xf>
    <xf numFmtId="176" fontId="8" fillId="10" borderId="151" xfId="7" applyNumberFormat="1" applyFont="1" applyFill="1" applyBorder="1" applyAlignment="1">
      <alignment horizontal="centerContinuous" vertical="center" shrinkToFit="1"/>
    </xf>
    <xf numFmtId="176" fontId="8" fillId="10" borderId="152" xfId="7" applyNumberFormat="1" applyFont="1" applyFill="1" applyBorder="1" applyAlignment="1">
      <alignment horizontal="centerContinuous" vertical="center" shrinkToFit="1"/>
    </xf>
    <xf numFmtId="176" fontId="0" fillId="0" borderId="0" xfId="0" applyNumberFormat="1" applyAlignment="1">
      <alignment horizontal="center" vertical="center" shrinkToFit="1"/>
    </xf>
    <xf numFmtId="184" fontId="0" fillId="0" borderId="0" xfId="0" applyNumberFormat="1" applyAlignment="1">
      <alignment horizontal="center" vertical="center" shrinkToFit="1"/>
    </xf>
    <xf numFmtId="176" fontId="10" fillId="0" borderId="1" xfId="0" applyNumberFormat="1" applyFont="1" applyBorder="1" applyAlignment="1">
      <alignment horizontal="centerContinuous" vertical="center" shrinkToFit="1"/>
    </xf>
    <xf numFmtId="176" fontId="10" fillId="0" borderId="3" xfId="0" applyNumberFormat="1" applyFont="1" applyBorder="1" applyAlignment="1">
      <alignment horizontal="centerContinuous" vertical="center" shrinkToFit="1"/>
    </xf>
    <xf numFmtId="176" fontId="10" fillId="0" borderId="4" xfId="0" applyNumberFormat="1" applyFont="1" applyBorder="1" applyAlignment="1">
      <alignment horizontal="centerContinuous" vertical="center" shrinkToFit="1"/>
    </xf>
    <xf numFmtId="184" fontId="10" fillId="0" borderId="172" xfId="0" applyNumberFormat="1" applyFont="1" applyBorder="1" applyAlignment="1">
      <alignment horizontal="centerContinuous" vertical="center" shrinkToFit="1"/>
    </xf>
    <xf numFmtId="184" fontId="10" fillId="0" borderId="173" xfId="0" applyNumberFormat="1" applyFont="1" applyBorder="1" applyAlignment="1">
      <alignment horizontal="centerContinuous" vertical="center" shrinkToFit="1"/>
    </xf>
    <xf numFmtId="184" fontId="10" fillId="0" borderId="174" xfId="0" applyNumberFormat="1" applyFont="1" applyBorder="1" applyAlignment="1">
      <alignment horizontal="centerContinuous" vertical="center" shrinkToFit="1"/>
    </xf>
    <xf numFmtId="176" fontId="5" fillId="0" borderId="1" xfId="0" applyNumberFormat="1" applyFont="1" applyBorder="1" applyAlignment="1">
      <alignment horizontal="center" vertical="center" shrinkToFit="1"/>
    </xf>
    <xf numFmtId="176" fontId="5" fillId="0" borderId="88" xfId="0" applyNumberFormat="1" applyFont="1" applyBorder="1" applyAlignment="1">
      <alignment horizontal="center" vertical="center" shrinkToFit="1"/>
    </xf>
    <xf numFmtId="176" fontId="5" fillId="0" borderId="4" xfId="0" applyNumberFormat="1" applyFont="1" applyBorder="1" applyAlignment="1">
      <alignment horizontal="center" vertical="center" shrinkToFit="1"/>
    </xf>
    <xf numFmtId="184" fontId="10" fillId="0" borderId="176" xfId="0" applyNumberFormat="1" applyFont="1" applyBorder="1" applyAlignment="1">
      <alignment horizontal="center" vertical="center" shrinkToFit="1"/>
    </xf>
    <xf numFmtId="176" fontId="5" fillId="0" borderId="7" xfId="0" applyNumberFormat="1" applyFont="1" applyBorder="1" applyAlignment="1">
      <alignment horizontal="center" vertical="center" shrinkToFit="1"/>
    </xf>
    <xf numFmtId="176" fontId="5" fillId="0" borderId="36" xfId="0" applyNumberFormat="1" applyFont="1" applyBorder="1" applyAlignment="1">
      <alignment horizontal="center" vertical="center" shrinkToFit="1"/>
    </xf>
    <xf numFmtId="176" fontId="5" fillId="0" borderId="6" xfId="0" applyNumberFormat="1" applyFont="1" applyBorder="1" applyAlignment="1">
      <alignment horizontal="center" vertical="center" shrinkToFit="1"/>
    </xf>
    <xf numFmtId="184" fontId="10" fillId="0" borderId="177" xfId="0" applyNumberFormat="1" applyFont="1" applyBorder="1" applyAlignment="1">
      <alignment horizontal="center" vertical="center" shrinkToFit="1"/>
    </xf>
    <xf numFmtId="184" fontId="10" fillId="0" borderId="115" xfId="0" applyNumberFormat="1" applyFont="1" applyBorder="1" applyAlignment="1">
      <alignment horizontal="center" vertical="center" shrinkToFit="1"/>
    </xf>
    <xf numFmtId="176" fontId="5" fillId="0" borderId="179" xfId="0" applyNumberFormat="1" applyFont="1" applyBorder="1" applyAlignment="1">
      <alignment horizontal="center" vertical="center" shrinkToFit="1"/>
    </xf>
    <xf numFmtId="176" fontId="5" fillId="0" borderId="180" xfId="0" applyNumberFormat="1" applyFont="1" applyBorder="1" applyAlignment="1">
      <alignment horizontal="center" vertical="center" shrinkToFit="1"/>
    </xf>
    <xf numFmtId="176" fontId="5" fillId="0" borderId="181" xfId="0" applyNumberFormat="1" applyFont="1" applyBorder="1" applyAlignment="1">
      <alignment horizontal="center" vertical="center" shrinkToFit="1"/>
    </xf>
    <xf numFmtId="184" fontId="10" fillId="0" borderId="182" xfId="0" applyNumberFormat="1" applyFont="1" applyBorder="1" applyAlignment="1">
      <alignment horizontal="center" vertical="center" shrinkToFit="1"/>
    </xf>
    <xf numFmtId="184" fontId="10" fillId="0" borderId="27" xfId="0" applyNumberFormat="1" applyFont="1" applyBorder="1" applyAlignment="1">
      <alignment horizontal="center" vertical="center" shrinkToFit="1"/>
    </xf>
    <xf numFmtId="0" fontId="5" fillId="0" borderId="23" xfId="0" applyFont="1" applyBorder="1" applyAlignment="1">
      <alignment vertical="center" shrinkToFit="1"/>
    </xf>
    <xf numFmtId="176" fontId="5" fillId="0" borderId="32" xfId="0" applyNumberFormat="1" applyFont="1" applyBorder="1" applyAlignment="1">
      <alignment horizontal="center" vertical="center" shrinkToFit="1"/>
    </xf>
    <xf numFmtId="184" fontId="5" fillId="0" borderId="183" xfId="0" applyNumberFormat="1" applyFont="1" applyBorder="1" applyAlignment="1">
      <alignment horizontal="center" vertical="center" shrinkToFit="1"/>
    </xf>
    <xf numFmtId="184" fontId="5" fillId="0" borderId="184" xfId="0" applyNumberFormat="1" applyFont="1" applyBorder="1" applyAlignment="1">
      <alignment horizontal="center" vertical="center" shrinkToFit="1"/>
    </xf>
    <xf numFmtId="0" fontId="6" fillId="0" borderId="146" xfId="0" applyFont="1" applyBorder="1" applyAlignment="1">
      <alignment vertical="center" shrinkToFit="1"/>
    </xf>
    <xf numFmtId="176" fontId="5" fillId="0" borderId="68" xfId="0" applyNumberFormat="1" applyFont="1" applyBorder="1" applyAlignment="1">
      <alignment horizontal="center" vertical="center" shrinkToFit="1"/>
    </xf>
    <xf numFmtId="176" fontId="5" fillId="0" borderId="185" xfId="0" applyNumberFormat="1" applyFont="1" applyBorder="1" applyAlignment="1">
      <alignment horizontal="center" vertical="center" shrinkToFit="1"/>
    </xf>
    <xf numFmtId="176" fontId="5" fillId="0" borderId="186" xfId="0" applyNumberFormat="1" applyFont="1" applyBorder="1" applyAlignment="1">
      <alignment horizontal="center" vertical="center" shrinkToFit="1"/>
    </xf>
    <xf numFmtId="184" fontId="5" fillId="0" borderId="187" xfId="0" applyNumberFormat="1" applyFont="1" applyBorder="1" applyAlignment="1">
      <alignment horizontal="center" vertical="center" shrinkToFit="1"/>
    </xf>
    <xf numFmtId="184" fontId="5" fillId="0" borderId="188" xfId="0" applyNumberFormat="1" applyFont="1" applyBorder="1" applyAlignment="1">
      <alignment horizontal="center" vertical="center" shrinkToFit="1"/>
    </xf>
    <xf numFmtId="0" fontId="5" fillId="0" borderId="189" xfId="0" applyFont="1" applyBorder="1" applyAlignment="1">
      <alignment vertical="center" shrinkToFit="1"/>
    </xf>
    <xf numFmtId="176" fontId="5" fillId="0" borderId="74" xfId="0" applyNumberFormat="1" applyFont="1" applyBorder="1" applyAlignment="1">
      <alignment horizontal="center" vertical="center" shrinkToFit="1"/>
    </xf>
    <xf numFmtId="176" fontId="5" fillId="0" borderId="190" xfId="0" applyNumberFormat="1" applyFont="1" applyBorder="1" applyAlignment="1">
      <alignment horizontal="center" vertical="center" shrinkToFit="1"/>
    </xf>
    <xf numFmtId="176" fontId="5" fillId="0" borderId="116" xfId="0" applyNumberFormat="1" applyFont="1" applyBorder="1" applyAlignment="1">
      <alignment horizontal="center" vertical="center" shrinkToFit="1"/>
    </xf>
    <xf numFmtId="184" fontId="5" fillId="0" borderId="177" xfId="0" applyNumberFormat="1" applyFont="1" applyBorder="1" applyAlignment="1">
      <alignment horizontal="center" vertical="center" shrinkToFit="1"/>
    </xf>
    <xf numFmtId="184" fontId="37" fillId="3" borderId="115" xfId="0" applyNumberFormat="1" applyFont="1" applyFill="1" applyBorder="1" applyAlignment="1">
      <alignment horizontal="center" vertical="center" shrinkToFit="1"/>
    </xf>
    <xf numFmtId="0" fontId="5" fillId="2" borderId="189" xfId="0" applyFont="1" applyFill="1" applyBorder="1" applyAlignment="1">
      <alignment vertical="center" shrinkToFit="1"/>
    </xf>
    <xf numFmtId="176" fontId="5" fillId="2" borderId="74" xfId="0" applyNumberFormat="1" applyFont="1" applyFill="1" applyBorder="1" applyAlignment="1">
      <alignment horizontal="center" vertical="center" shrinkToFit="1"/>
    </xf>
    <xf numFmtId="176" fontId="5" fillId="2" borderId="190" xfId="0" applyNumberFormat="1" applyFont="1" applyFill="1" applyBorder="1" applyAlignment="1">
      <alignment horizontal="center" vertical="center" shrinkToFit="1"/>
    </xf>
    <xf numFmtId="176" fontId="5" fillId="2" borderId="116" xfId="0" applyNumberFormat="1" applyFont="1" applyFill="1" applyBorder="1" applyAlignment="1">
      <alignment horizontal="center" vertical="center" shrinkToFit="1"/>
    </xf>
    <xf numFmtId="184" fontId="5" fillId="2" borderId="177" xfId="0" applyNumberFormat="1" applyFont="1" applyFill="1" applyBorder="1" applyAlignment="1">
      <alignment horizontal="center" vertical="center" shrinkToFit="1"/>
    </xf>
    <xf numFmtId="184" fontId="38" fillId="3" borderId="115" xfId="0" applyNumberFormat="1" applyFont="1" applyFill="1" applyBorder="1" applyAlignment="1">
      <alignment horizontal="center" vertical="center" shrinkToFit="1"/>
    </xf>
    <xf numFmtId="184" fontId="5" fillId="0" borderId="115" xfId="0" applyNumberFormat="1" applyFont="1" applyBorder="1" applyAlignment="1">
      <alignment horizontal="center" vertical="center" shrinkToFit="1"/>
    </xf>
    <xf numFmtId="0" fontId="5" fillId="0" borderId="149" xfId="0" applyFont="1" applyBorder="1" applyAlignment="1">
      <alignment vertical="center" shrinkToFit="1"/>
    </xf>
    <xf numFmtId="176" fontId="5" fillId="0" borderId="95" xfId="0" applyNumberFormat="1" applyFont="1" applyBorder="1" applyAlignment="1">
      <alignment horizontal="center" vertical="center" shrinkToFit="1"/>
    </xf>
    <xf numFmtId="176" fontId="5" fillId="0" borderId="29" xfId="0" applyNumberFormat="1" applyFont="1" applyBorder="1" applyAlignment="1">
      <alignment horizontal="center" vertical="center" shrinkToFit="1"/>
    </xf>
    <xf numFmtId="176" fontId="5" fillId="0" borderId="12" xfId="0" applyNumberFormat="1" applyFont="1" applyBorder="1" applyAlignment="1">
      <alignment horizontal="center" vertical="center" shrinkToFit="1"/>
    </xf>
    <xf numFmtId="184" fontId="5" fillId="0" borderId="182" xfId="0" applyNumberFormat="1" applyFont="1" applyBorder="1" applyAlignment="1">
      <alignment horizontal="center" vertical="center" shrinkToFit="1"/>
    </xf>
    <xf numFmtId="184" fontId="5" fillId="0" borderId="27" xfId="0" applyNumberFormat="1" applyFont="1" applyBorder="1" applyAlignment="1">
      <alignment horizontal="center" vertical="center" shrinkToFit="1"/>
    </xf>
    <xf numFmtId="0" fontId="10" fillId="0" borderId="23" xfId="0" applyFont="1" applyBorder="1" applyAlignment="1">
      <alignment vertical="center" shrinkToFit="1"/>
    </xf>
    <xf numFmtId="176" fontId="10" fillId="0" borderId="191" xfId="0" applyNumberFormat="1" applyFont="1" applyBorder="1" applyAlignment="1">
      <alignment horizontal="center" vertical="center" shrinkToFit="1"/>
    </xf>
    <xf numFmtId="176" fontId="10" fillId="0" borderId="192" xfId="0" applyNumberFormat="1" applyFont="1" applyBorder="1" applyAlignment="1">
      <alignment horizontal="center" vertical="center" shrinkToFit="1"/>
    </xf>
    <xf numFmtId="176" fontId="10" fillId="0" borderId="193" xfId="0" applyNumberFormat="1" applyFont="1" applyBorder="1" applyAlignment="1">
      <alignment horizontal="center" vertical="center" shrinkToFit="1"/>
    </xf>
    <xf numFmtId="184" fontId="10" fillId="0" borderId="194" xfId="0" applyNumberFormat="1" applyFont="1" applyBorder="1" applyAlignment="1">
      <alignment horizontal="center" vertical="center" shrinkToFit="1"/>
    </xf>
    <xf numFmtId="184" fontId="10" fillId="0" borderId="196" xfId="0" applyNumberFormat="1" applyFont="1" applyBorder="1" applyAlignment="1">
      <alignment horizontal="center" vertical="center" shrinkToFit="1"/>
    </xf>
    <xf numFmtId="0" fontId="8" fillId="0" borderId="0" xfId="0" applyFont="1">
      <alignment vertical="center"/>
    </xf>
    <xf numFmtId="0" fontId="5" fillId="0" borderId="146" xfId="0" applyFont="1" applyBorder="1" applyAlignment="1">
      <alignment vertical="center" shrinkToFit="1"/>
    </xf>
    <xf numFmtId="184" fontId="44" fillId="2" borderId="177" xfId="0" applyNumberFormat="1" applyFont="1" applyFill="1" applyBorder="1" applyAlignment="1">
      <alignment horizontal="center" vertical="center" shrinkToFit="1"/>
    </xf>
    <xf numFmtId="184" fontId="44" fillId="2" borderId="115" xfId="0" applyNumberFormat="1" applyFont="1" applyFill="1" applyBorder="1" applyAlignment="1">
      <alignment horizontal="center" vertical="center" shrinkToFit="1"/>
    </xf>
    <xf numFmtId="184" fontId="37" fillId="3" borderId="177" xfId="0" applyNumberFormat="1" applyFont="1" applyFill="1" applyBorder="1" applyAlignment="1">
      <alignment horizontal="center" vertical="center" shrinkToFit="1"/>
    </xf>
    <xf numFmtId="184" fontId="5" fillId="2" borderId="115" xfId="0" applyNumberFormat="1" applyFont="1" applyFill="1" applyBorder="1" applyAlignment="1">
      <alignment horizontal="center" vertical="center" shrinkToFit="1"/>
    </xf>
    <xf numFmtId="0" fontId="0" fillId="0" borderId="0" xfId="0" applyAlignment="1">
      <alignment vertical="center" shrinkToFit="1"/>
    </xf>
    <xf numFmtId="176" fontId="0" fillId="0" borderId="7" xfId="0" applyNumberFormat="1" applyBorder="1" applyAlignment="1">
      <alignment horizontal="center" vertical="center" shrinkToFit="1"/>
    </xf>
    <xf numFmtId="176" fontId="0" fillId="0" borderId="36" xfId="0" applyNumberFormat="1" applyBorder="1" applyAlignment="1">
      <alignment horizontal="center" vertical="center" shrinkToFit="1"/>
    </xf>
    <xf numFmtId="176" fontId="0" fillId="0" borderId="6" xfId="0" applyNumberFormat="1" applyBorder="1" applyAlignment="1">
      <alignment horizontal="center" vertical="center" shrinkToFit="1"/>
    </xf>
    <xf numFmtId="184" fontId="0" fillId="0" borderId="44" xfId="0" applyNumberFormat="1" applyBorder="1" applyAlignment="1">
      <alignment horizontal="center" vertical="center" shrinkToFit="1"/>
    </xf>
    <xf numFmtId="184" fontId="0" fillId="0" borderId="110" xfId="0" applyNumberFormat="1" applyBorder="1" applyAlignment="1">
      <alignment horizontal="center" vertical="center" shrinkToFit="1"/>
    </xf>
    <xf numFmtId="185" fontId="10" fillId="0" borderId="23" xfId="0" applyNumberFormat="1" applyFont="1" applyBorder="1" applyAlignment="1">
      <alignment vertical="center" shrinkToFit="1"/>
    </xf>
    <xf numFmtId="176" fontId="10" fillId="0" borderId="197" xfId="0" applyNumberFormat="1" applyFont="1" applyBorder="1" applyAlignment="1">
      <alignment horizontal="center" vertical="center" shrinkToFit="1"/>
    </xf>
    <xf numFmtId="176" fontId="10" fillId="0" borderId="198" xfId="0" applyNumberFormat="1" applyFont="1" applyBorder="1" applyAlignment="1">
      <alignment horizontal="center" vertical="center" shrinkToFit="1"/>
    </xf>
    <xf numFmtId="176" fontId="10" fillId="0" borderId="199" xfId="0" applyNumberFormat="1" applyFont="1" applyBorder="1" applyAlignment="1">
      <alignment horizontal="center" vertical="center" shrinkToFit="1"/>
    </xf>
    <xf numFmtId="176" fontId="10" fillId="0" borderId="200" xfId="0" applyNumberFormat="1" applyFont="1" applyBorder="1" applyAlignment="1">
      <alignment horizontal="center" vertical="center" shrinkToFit="1"/>
    </xf>
    <xf numFmtId="176" fontId="10" fillId="0" borderId="202" xfId="0" applyNumberFormat="1" applyFont="1" applyBorder="1" applyAlignment="1">
      <alignment horizontal="center" vertical="center" shrinkToFit="1"/>
    </xf>
    <xf numFmtId="182" fontId="6" fillId="8" borderId="128" xfId="7" applyNumberFormat="1" applyFont="1" applyFill="1" applyBorder="1" applyAlignment="1">
      <alignment horizontal="centerContinuous" vertical="center" shrinkToFit="1"/>
    </xf>
    <xf numFmtId="178" fontId="6" fillId="8" borderId="130" xfId="7" applyNumberFormat="1" applyFont="1" applyFill="1" applyBorder="1" applyAlignment="1">
      <alignment horizontal="centerContinuous" vertical="center" shrinkToFit="1"/>
    </xf>
    <xf numFmtId="184" fontId="8" fillId="8" borderId="128" xfId="7" applyNumberFormat="1" applyFont="1" applyFill="1" applyBorder="1" applyAlignment="1">
      <alignment horizontal="centerContinuous" vertical="center" shrinkToFit="1"/>
    </xf>
    <xf numFmtId="178" fontId="12" fillId="0" borderId="130" xfId="7" applyNumberFormat="1" applyFont="1" applyBorder="1" applyAlignment="1">
      <alignment horizontal="center" vertical="center"/>
    </xf>
    <xf numFmtId="184" fontId="7" fillId="8" borderId="128" xfId="7" applyNumberFormat="1" applyFont="1" applyFill="1" applyBorder="1" applyAlignment="1">
      <alignment horizontal="center" vertical="center"/>
    </xf>
    <xf numFmtId="178" fontId="12" fillId="0" borderId="153" xfId="7" applyNumberFormat="1" applyFont="1" applyBorder="1" applyAlignment="1">
      <alignment horizontal="center" vertical="center"/>
    </xf>
    <xf numFmtId="184" fontId="7" fillId="8" borderId="145" xfId="7" applyNumberFormat="1" applyFont="1" applyFill="1" applyBorder="1" applyAlignment="1">
      <alignment horizontal="center" vertical="center"/>
    </xf>
    <xf numFmtId="178" fontId="12" fillId="0" borderId="159" xfId="7" applyNumberFormat="1" applyFont="1" applyBorder="1" applyAlignment="1">
      <alignment horizontal="center" vertical="center"/>
    </xf>
    <xf numFmtId="184" fontId="8" fillId="8" borderId="160" xfId="7" applyNumberFormat="1" applyFont="1" applyFill="1" applyBorder="1" applyAlignment="1">
      <alignment horizontal="center" vertical="center"/>
    </xf>
    <xf numFmtId="178" fontId="12" fillId="0" borderId="21" xfId="7" applyNumberFormat="1" applyFont="1" applyBorder="1" applyAlignment="1">
      <alignment horizontal="center" vertical="center"/>
    </xf>
    <xf numFmtId="184" fontId="8" fillId="8" borderId="26" xfId="7" applyNumberFormat="1" applyFont="1" applyFill="1" applyBorder="1" applyAlignment="1">
      <alignment horizontal="center" vertical="center"/>
    </xf>
    <xf numFmtId="182" fontId="6" fillId="9" borderId="128" xfId="7" applyNumberFormat="1" applyFont="1" applyFill="1" applyBorder="1" applyAlignment="1">
      <alignment horizontal="centerContinuous" vertical="center" shrinkToFit="1"/>
    </xf>
    <xf numFmtId="178" fontId="6" fillId="9" borderId="130" xfId="7" applyNumberFormat="1" applyFont="1" applyFill="1" applyBorder="1" applyAlignment="1">
      <alignment horizontal="centerContinuous" vertical="center" shrinkToFit="1"/>
    </xf>
    <xf numFmtId="184" fontId="8" fillId="9" borderId="128" xfId="7" applyNumberFormat="1" applyFont="1" applyFill="1" applyBorder="1" applyAlignment="1">
      <alignment horizontal="centerContinuous" vertical="center" shrinkToFit="1"/>
    </xf>
    <xf numFmtId="184" fontId="7" fillId="9" borderId="128" xfId="7" applyNumberFormat="1" applyFont="1" applyFill="1" applyBorder="1" applyAlignment="1">
      <alignment horizontal="center" vertical="center"/>
    </xf>
    <xf numFmtId="178" fontId="12" fillId="0" borderId="169" xfId="7" applyNumberFormat="1" applyFont="1" applyBorder="1" applyAlignment="1">
      <alignment horizontal="center" vertical="center"/>
    </xf>
    <xf numFmtId="182" fontId="12" fillId="0" borderId="203" xfId="7" applyNumberFormat="1" applyFont="1" applyBorder="1" applyAlignment="1">
      <alignment horizontal="center" vertical="center"/>
    </xf>
    <xf numFmtId="184" fontId="7" fillId="9" borderId="203" xfId="7" applyNumberFormat="1" applyFont="1" applyFill="1" applyBorder="1" applyAlignment="1">
      <alignment horizontal="center" vertical="center"/>
    </xf>
    <xf numFmtId="178" fontId="12" fillId="0" borderId="170" xfId="7" applyNumberFormat="1" applyFont="1" applyBorder="1" applyAlignment="1">
      <alignment horizontal="center" vertical="center"/>
    </xf>
    <xf numFmtId="182" fontId="12" fillId="0" borderId="204" xfId="7" applyNumberFormat="1" applyFont="1" applyBorder="1" applyAlignment="1">
      <alignment horizontal="center" vertical="center"/>
    </xf>
    <xf numFmtId="184" fontId="8" fillId="9" borderId="204" xfId="7" applyNumberFormat="1" applyFont="1" applyFill="1" applyBorder="1" applyAlignment="1">
      <alignment horizontal="center" vertical="center"/>
    </xf>
    <xf numFmtId="184" fontId="8" fillId="9" borderId="26" xfId="7" applyNumberFormat="1" applyFont="1" applyFill="1" applyBorder="1" applyAlignment="1">
      <alignment horizontal="center" vertical="center"/>
    </xf>
    <xf numFmtId="178" fontId="0" fillId="0" borderId="0" xfId="0" applyNumberFormat="1">
      <alignment vertical="center"/>
    </xf>
    <xf numFmtId="0" fontId="15" fillId="0" borderId="129" xfId="0" applyFont="1" applyBorder="1" applyAlignment="1">
      <alignment horizontal="left" vertical="center" wrapText="1"/>
    </xf>
    <xf numFmtId="0" fontId="15" fillId="0" borderId="218" xfId="0" applyFont="1" applyBorder="1" applyAlignment="1">
      <alignment vertical="center" wrapText="1"/>
    </xf>
    <xf numFmtId="0" fontId="15" fillId="0" borderId="151" xfId="0" applyFont="1" applyBorder="1">
      <alignment vertical="center"/>
    </xf>
    <xf numFmtId="0" fontId="15" fillId="0" borderId="212" xfId="0" applyFont="1" applyBorder="1">
      <alignment vertical="center"/>
    </xf>
    <xf numFmtId="0" fontId="15" fillId="0" borderId="161" xfId="0" applyFont="1" applyBorder="1">
      <alignment vertical="center"/>
    </xf>
    <xf numFmtId="0" fontId="15" fillId="0" borderId="154" xfId="0" applyFont="1" applyBorder="1">
      <alignment vertical="center"/>
    </xf>
    <xf numFmtId="0" fontId="15" fillId="0" borderId="217" xfId="0" applyFont="1" applyBorder="1" applyAlignment="1">
      <alignment vertical="top"/>
    </xf>
    <xf numFmtId="176" fontId="0" fillId="0" borderId="0" xfId="0" applyNumberFormat="1">
      <alignment vertical="center"/>
    </xf>
    <xf numFmtId="0" fontId="15" fillId="0" borderId="229" xfId="0" applyFont="1" applyBorder="1">
      <alignment vertical="center"/>
    </xf>
    <xf numFmtId="0" fontId="15" fillId="0" borderId="230" xfId="0" applyFont="1" applyBorder="1">
      <alignment vertical="center"/>
    </xf>
    <xf numFmtId="0" fontId="3" fillId="0" borderId="205" xfId="0" applyFont="1" applyBorder="1" applyAlignment="1">
      <alignment horizontal="center" vertical="center"/>
    </xf>
    <xf numFmtId="0" fontId="15" fillId="0" borderId="213" xfId="0" applyFont="1" applyBorder="1">
      <alignment vertical="center"/>
    </xf>
    <xf numFmtId="0" fontId="15" fillId="0" borderId="214" xfId="0" applyFont="1" applyBorder="1">
      <alignment vertical="center"/>
    </xf>
    <xf numFmtId="0" fontId="15" fillId="0" borderId="219" xfId="0" applyFont="1" applyBorder="1" applyAlignment="1">
      <alignment horizontal="center" vertical="center"/>
    </xf>
    <xf numFmtId="0" fontId="15" fillId="0" borderId="165" xfId="0" applyFont="1" applyBorder="1">
      <alignment vertical="center"/>
    </xf>
    <xf numFmtId="0" fontId="15" fillId="0" borderId="215" xfId="0" applyFont="1" applyBorder="1">
      <alignment vertical="center"/>
    </xf>
    <xf numFmtId="0" fontId="15" fillId="0" borderId="220" xfId="0" applyFont="1" applyBorder="1" applyAlignment="1">
      <alignment horizontal="center" vertical="center" wrapText="1"/>
    </xf>
    <xf numFmtId="0" fontId="15" fillId="0" borderId="222" xfId="0" applyFont="1" applyBorder="1" applyAlignment="1">
      <alignment horizontal="center" vertical="center"/>
    </xf>
    <xf numFmtId="0" fontId="15" fillId="0" borderId="231" xfId="0" applyFont="1" applyBorder="1">
      <alignment vertical="center"/>
    </xf>
    <xf numFmtId="0" fontId="15" fillId="0" borderId="222" xfId="0" applyFont="1" applyBorder="1">
      <alignment vertical="center"/>
    </xf>
    <xf numFmtId="0" fontId="15" fillId="0" borderId="223" xfId="0" applyFont="1" applyBorder="1">
      <alignment vertical="center"/>
    </xf>
    <xf numFmtId="0" fontId="15" fillId="0" borderId="16" xfId="0" applyFont="1" applyBorder="1" applyAlignment="1">
      <alignment horizontal="center" vertical="center"/>
    </xf>
    <xf numFmtId="0" fontId="15" fillId="0" borderId="129" xfId="0" applyFont="1" applyBorder="1">
      <alignment vertical="center"/>
    </xf>
    <xf numFmtId="0" fontId="15" fillId="0" borderId="16" xfId="0" applyFont="1" applyBorder="1">
      <alignment vertical="center"/>
    </xf>
    <xf numFmtId="0" fontId="15" fillId="0" borderId="225" xfId="0" applyFont="1" applyBorder="1">
      <alignment vertical="center"/>
    </xf>
    <xf numFmtId="0" fontId="15" fillId="0" borderId="227" xfId="0" applyFont="1" applyBorder="1" applyAlignment="1">
      <alignment horizontal="center" vertical="center"/>
    </xf>
    <xf numFmtId="0" fontId="15" fillId="0" borderId="232" xfId="0" applyFont="1" applyBorder="1">
      <alignment vertical="center"/>
    </xf>
    <xf numFmtId="0" fontId="15" fillId="0" borderId="227" xfId="0" applyFont="1" applyBorder="1">
      <alignment vertical="center"/>
    </xf>
    <xf numFmtId="0" fontId="15" fillId="0" borderId="227" xfId="0" applyFont="1" applyBorder="1" applyAlignment="1">
      <alignment horizontal="right" vertical="center"/>
    </xf>
    <xf numFmtId="0" fontId="15" fillId="0" borderId="228" xfId="0" applyFont="1" applyBorder="1">
      <alignment vertical="center"/>
    </xf>
    <xf numFmtId="0" fontId="3" fillId="0" borderId="0" xfId="0" applyFont="1">
      <alignment vertical="center"/>
    </xf>
    <xf numFmtId="0" fontId="3" fillId="0" borderId="221" xfId="0" applyFont="1" applyBorder="1" applyAlignment="1">
      <alignment horizontal="left" vertical="center"/>
    </xf>
    <xf numFmtId="0" fontId="15" fillId="0" borderId="224" xfId="0" applyFont="1" applyBorder="1" applyAlignment="1">
      <alignment horizontal="left" vertical="center"/>
    </xf>
    <xf numFmtId="0" fontId="15" fillId="0" borderId="226" xfId="0" applyFont="1" applyBorder="1" applyAlignment="1">
      <alignment horizontal="left" vertical="center"/>
    </xf>
    <xf numFmtId="176" fontId="45" fillId="0" borderId="165" xfId="0" applyNumberFormat="1" applyFont="1" applyBorder="1">
      <alignment vertical="center"/>
    </xf>
    <xf numFmtId="176" fontId="45" fillId="0" borderId="0" xfId="0" applyNumberFormat="1" applyFont="1">
      <alignment vertical="center"/>
    </xf>
    <xf numFmtId="176" fontId="45" fillId="0" borderId="222" xfId="0" applyNumberFormat="1" applyFont="1" applyBorder="1">
      <alignment vertical="center"/>
    </xf>
    <xf numFmtId="176" fontId="45" fillId="0" borderId="16" xfId="0" applyNumberFormat="1" applyFont="1" applyBorder="1">
      <alignment vertical="center"/>
    </xf>
    <xf numFmtId="176" fontId="45" fillId="0" borderId="227" xfId="0" applyNumberFormat="1" applyFont="1" applyBorder="1">
      <alignment vertical="center"/>
    </xf>
    <xf numFmtId="178" fontId="45" fillId="0" borderId="165" xfId="0" applyNumberFormat="1" applyFont="1" applyBorder="1">
      <alignment vertical="center"/>
    </xf>
    <xf numFmtId="178" fontId="45" fillId="3" borderId="16" xfId="0" applyNumberFormat="1" applyFont="1" applyFill="1" applyBorder="1">
      <alignment vertical="center"/>
    </xf>
    <xf numFmtId="176" fontId="45" fillId="3" borderId="16" xfId="0" applyNumberFormat="1" applyFont="1" applyFill="1" applyBorder="1">
      <alignment vertical="center"/>
    </xf>
    <xf numFmtId="0" fontId="15" fillId="0" borderId="233" xfId="0" applyFont="1" applyBorder="1" applyAlignment="1">
      <alignment horizontal="center" vertical="center" wrapText="1"/>
    </xf>
    <xf numFmtId="176" fontId="45" fillId="3" borderId="227" xfId="0" applyNumberFormat="1" applyFont="1" applyFill="1" applyBorder="1">
      <alignment vertical="center"/>
    </xf>
    <xf numFmtId="0" fontId="15" fillId="0" borderId="216" xfId="0" applyFont="1" applyBorder="1" applyAlignment="1">
      <alignment vertical="center" wrapText="1"/>
    </xf>
    <xf numFmtId="0" fontId="15" fillId="0" borderId="158" xfId="0" applyFont="1" applyBorder="1" applyAlignment="1">
      <alignment vertical="center" wrapText="1"/>
    </xf>
    <xf numFmtId="186" fontId="0" fillId="0" borderId="0" xfId="0" applyNumberFormat="1" applyAlignment="1">
      <alignment horizontal="center" vertical="center"/>
    </xf>
    <xf numFmtId="186" fontId="15" fillId="0" borderId="235" xfId="0" applyNumberFormat="1" applyFont="1" applyBorder="1" applyAlignment="1">
      <alignment horizontal="center" vertical="center"/>
    </xf>
    <xf numFmtId="186" fontId="15" fillId="0" borderId="101" xfId="0" applyNumberFormat="1" applyFont="1" applyBorder="1" applyAlignment="1">
      <alignment horizontal="center" vertical="center"/>
    </xf>
    <xf numFmtId="186" fontId="3" fillId="0" borderId="1" xfId="0" applyNumberFormat="1" applyFont="1" applyBorder="1" applyAlignment="1">
      <alignment horizontal="center" vertical="center"/>
    </xf>
    <xf numFmtId="176" fontId="15" fillId="0" borderId="236" xfId="0" applyNumberFormat="1" applyFont="1" applyBorder="1" applyAlignment="1">
      <alignment horizontal="center" vertical="center"/>
    </xf>
    <xf numFmtId="176" fontId="15" fillId="0" borderId="237" xfId="0" applyNumberFormat="1" applyFont="1" applyBorder="1" applyAlignment="1">
      <alignment horizontal="center" vertical="center"/>
    </xf>
    <xf numFmtId="176" fontId="15" fillId="0" borderId="238" xfId="0" applyNumberFormat="1" applyFont="1" applyBorder="1" applyAlignment="1">
      <alignment horizontal="center" vertical="center"/>
    </xf>
    <xf numFmtId="176" fontId="15" fillId="0" borderId="210" xfId="0" applyNumberFormat="1" applyFont="1" applyBorder="1" applyAlignment="1">
      <alignment horizontal="center" vertical="center"/>
    </xf>
    <xf numFmtId="176" fontId="15" fillId="0" borderId="234" xfId="0" applyNumberFormat="1" applyFont="1" applyBorder="1" applyAlignment="1">
      <alignment horizontal="center" vertical="center"/>
    </xf>
    <xf numFmtId="176" fontId="15" fillId="0" borderId="211" xfId="0" applyNumberFormat="1" applyFont="1" applyBorder="1" applyAlignment="1">
      <alignment horizontal="center" vertical="center"/>
    </xf>
    <xf numFmtId="0" fontId="46" fillId="0" borderId="205" xfId="0" applyFont="1" applyBorder="1" applyAlignment="1">
      <alignment horizontal="center" vertical="center"/>
    </xf>
    <xf numFmtId="0" fontId="46" fillId="0" borderId="239" xfId="0" applyFont="1" applyBorder="1" applyAlignment="1">
      <alignment horizontal="center" vertical="center" wrapText="1"/>
    </xf>
    <xf numFmtId="0" fontId="46" fillId="0" borderId="239" xfId="0" applyFont="1" applyBorder="1" applyAlignment="1">
      <alignment horizontal="center" vertical="center"/>
    </xf>
    <xf numFmtId="0" fontId="46" fillId="0" borderId="152" xfId="0" applyFont="1" applyBorder="1" applyAlignment="1">
      <alignment horizontal="center" vertical="center" wrapText="1"/>
    </xf>
    <xf numFmtId="0" fontId="3" fillId="0" borderId="0" xfId="0" applyFont="1" applyAlignment="1">
      <alignment horizontal="center" vertical="center"/>
    </xf>
    <xf numFmtId="176" fontId="45" fillId="3" borderId="234" xfId="0" applyNumberFormat="1" applyFont="1" applyFill="1" applyBorder="1" applyAlignment="1">
      <alignment horizontal="center" vertical="center"/>
    </xf>
    <xf numFmtId="186" fontId="15" fillId="0" borderId="91" xfId="0" applyNumberFormat="1" applyFont="1" applyBorder="1" applyAlignment="1">
      <alignment horizontal="center" vertical="center"/>
    </xf>
    <xf numFmtId="176" fontId="15" fillId="0" borderId="206" xfId="0" applyNumberFormat="1" applyFont="1" applyBorder="1" applyAlignment="1">
      <alignment horizontal="center" vertical="center"/>
    </xf>
    <xf numFmtId="176" fontId="15" fillId="0" borderId="240" xfId="0" applyNumberFormat="1" applyFont="1" applyBorder="1" applyAlignment="1">
      <alignment horizontal="center" vertical="center"/>
    </xf>
    <xf numFmtId="176" fontId="15" fillId="0" borderId="207" xfId="0" applyNumberFormat="1" applyFont="1" applyBorder="1" applyAlignment="1">
      <alignment horizontal="center" vertical="center"/>
    </xf>
    <xf numFmtId="186" fontId="15" fillId="0" borderId="74" xfId="0" applyNumberFormat="1" applyFont="1" applyBorder="1" applyAlignment="1">
      <alignment horizontal="center" vertical="center"/>
    </xf>
    <xf numFmtId="176" fontId="15" fillId="0" borderId="241" xfId="0" applyNumberFormat="1" applyFont="1" applyBorder="1" applyAlignment="1">
      <alignment horizontal="center" vertical="center"/>
    </xf>
    <xf numFmtId="176" fontId="15" fillId="0" borderId="242" xfId="0" applyNumberFormat="1" applyFont="1" applyBorder="1" applyAlignment="1">
      <alignment horizontal="center" vertical="center"/>
    </xf>
    <xf numFmtId="176" fontId="15" fillId="0" borderId="243" xfId="0" applyNumberFormat="1" applyFont="1" applyBorder="1" applyAlignment="1">
      <alignment horizontal="center" vertical="center"/>
    </xf>
    <xf numFmtId="186" fontId="15" fillId="0" borderId="45" xfId="0" applyNumberFormat="1" applyFont="1" applyBorder="1" applyAlignment="1">
      <alignment horizontal="center" vertical="center"/>
    </xf>
    <xf numFmtId="176" fontId="15" fillId="0" borderId="208" xfId="0" applyNumberFormat="1" applyFont="1" applyBorder="1" applyAlignment="1">
      <alignment horizontal="center" vertical="center"/>
    </xf>
    <xf numFmtId="176" fontId="15" fillId="0" borderId="244" xfId="0" applyNumberFormat="1" applyFont="1" applyBorder="1" applyAlignment="1">
      <alignment horizontal="center" vertical="center"/>
    </xf>
    <xf numFmtId="176" fontId="15" fillId="0" borderId="209" xfId="0" applyNumberFormat="1" applyFont="1" applyBorder="1" applyAlignment="1">
      <alignment horizontal="center" vertical="center"/>
    </xf>
    <xf numFmtId="187" fontId="12" fillId="0" borderId="130" xfId="7" applyNumberFormat="1" applyFont="1" applyBorder="1" applyAlignment="1">
      <alignment horizontal="center" vertical="center"/>
    </xf>
    <xf numFmtId="184" fontId="10" fillId="0" borderId="42" xfId="0" applyNumberFormat="1" applyFont="1" applyBorder="1" applyAlignment="1">
      <alignment horizontal="center" vertical="center" shrinkToFit="1"/>
    </xf>
    <xf numFmtId="184" fontId="10" fillId="0" borderId="78" xfId="0" applyNumberFormat="1" applyFont="1" applyBorder="1" applyAlignment="1">
      <alignment horizontal="center" vertical="center" shrinkToFit="1"/>
    </xf>
    <xf numFmtId="184" fontId="10" fillId="0" borderId="65" xfId="0" applyNumberFormat="1" applyFont="1" applyBorder="1" applyAlignment="1">
      <alignment horizontal="center" vertical="center" shrinkToFit="1"/>
    </xf>
    <xf numFmtId="184" fontId="5" fillId="0" borderId="245" xfId="0" applyNumberFormat="1" applyFont="1" applyBorder="1" applyAlignment="1">
      <alignment horizontal="center" vertical="center" shrinkToFit="1"/>
    </xf>
    <xf numFmtId="184" fontId="5" fillId="0" borderId="122" xfId="0" applyNumberFormat="1" applyFont="1" applyBorder="1" applyAlignment="1">
      <alignment horizontal="center" vertical="center" shrinkToFit="1"/>
    </xf>
    <xf numFmtId="184" fontId="37" fillId="3" borderId="78" xfId="0" applyNumberFormat="1" applyFont="1" applyFill="1" applyBorder="1" applyAlignment="1">
      <alignment horizontal="center" vertical="center" shrinkToFit="1"/>
    </xf>
    <xf numFmtId="184" fontId="38" fillId="3" borderId="78" xfId="0" applyNumberFormat="1" applyFont="1" applyFill="1" applyBorder="1" applyAlignment="1">
      <alignment horizontal="center" vertical="center" shrinkToFit="1"/>
    </xf>
    <xf numFmtId="184" fontId="5" fillId="0" borderId="78" xfId="0" applyNumberFormat="1" applyFont="1" applyBorder="1" applyAlignment="1">
      <alignment horizontal="center" vertical="center" shrinkToFit="1"/>
    </xf>
    <xf numFmtId="184" fontId="5" fillId="0" borderId="65" xfId="0" applyNumberFormat="1" applyFont="1" applyBorder="1" applyAlignment="1">
      <alignment horizontal="center" vertical="center" shrinkToFit="1"/>
    </xf>
    <xf numFmtId="184" fontId="10" fillId="0" borderId="246" xfId="0" applyNumberFormat="1" applyFont="1" applyBorder="1" applyAlignment="1">
      <alignment horizontal="center" vertical="center" shrinkToFit="1"/>
    </xf>
    <xf numFmtId="184" fontId="44" fillId="2" borderId="78" xfId="0" applyNumberFormat="1" applyFont="1" applyFill="1" applyBorder="1" applyAlignment="1">
      <alignment horizontal="center" vertical="center" shrinkToFit="1"/>
    </xf>
    <xf numFmtId="184" fontId="5" fillId="2" borderId="78" xfId="0" applyNumberFormat="1" applyFont="1" applyFill="1" applyBorder="1" applyAlignment="1">
      <alignment horizontal="center" vertical="center" shrinkToFit="1"/>
    </xf>
    <xf numFmtId="184" fontId="0" fillId="0" borderId="17" xfId="0" applyNumberFormat="1" applyBorder="1" applyAlignment="1">
      <alignment horizontal="center" vertical="center" shrinkToFit="1"/>
    </xf>
    <xf numFmtId="176" fontId="10" fillId="0" borderId="247" xfId="0" applyNumberFormat="1" applyFont="1" applyBorder="1" applyAlignment="1">
      <alignment horizontal="center" vertical="center" shrinkToFit="1"/>
    </xf>
    <xf numFmtId="184" fontId="38" fillId="3" borderId="177" xfId="0" applyNumberFormat="1" applyFont="1" applyFill="1" applyBorder="1" applyAlignment="1">
      <alignment horizontal="center" vertical="center" shrinkToFit="1"/>
    </xf>
    <xf numFmtId="0" fontId="47" fillId="0" borderId="0" xfId="0" applyFont="1">
      <alignment vertical="center"/>
    </xf>
    <xf numFmtId="182" fontId="8" fillId="6" borderId="130" xfId="7" applyNumberFormat="1" applyFont="1" applyFill="1" applyBorder="1" applyAlignment="1">
      <alignment horizontal="centerContinuous" vertical="center" shrinkToFit="1"/>
    </xf>
    <xf numFmtId="176" fontId="8" fillId="6" borderId="151" xfId="7" applyNumberFormat="1" applyFont="1" applyFill="1" applyBorder="1" applyAlignment="1">
      <alignment horizontal="centerContinuous" vertical="center" shrinkToFit="1"/>
    </xf>
    <xf numFmtId="176" fontId="8" fillId="6" borderId="152" xfId="7" applyNumberFormat="1" applyFont="1" applyFill="1" applyBorder="1" applyAlignment="1">
      <alignment horizontal="centerContinuous" vertical="center" shrinkToFit="1"/>
    </xf>
    <xf numFmtId="0" fontId="0" fillId="0" borderId="0" xfId="0" applyAlignment="1">
      <alignment horizontal="right" vertical="center"/>
    </xf>
    <xf numFmtId="0" fontId="2" fillId="0" borderId="1" xfId="0" applyFont="1" applyBorder="1">
      <alignment vertical="center"/>
    </xf>
    <xf numFmtId="0" fontId="2" fillId="0" borderId="3" xfId="0" applyFont="1" applyBorder="1">
      <alignment vertical="center"/>
    </xf>
    <xf numFmtId="0" fontId="2" fillId="0" borderId="248" xfId="0" applyFont="1" applyBorder="1">
      <alignment vertical="center"/>
    </xf>
    <xf numFmtId="0" fontId="15" fillId="0" borderId="2" xfId="0" applyFont="1" applyBorder="1">
      <alignment vertical="center"/>
    </xf>
    <xf numFmtId="0" fontId="15" fillId="0" borderId="4" xfId="0" applyFont="1" applyBorder="1">
      <alignment vertical="center"/>
    </xf>
    <xf numFmtId="0" fontId="15" fillId="0" borderId="7" xfId="0" applyFont="1" applyBorder="1">
      <alignment vertical="center"/>
    </xf>
    <xf numFmtId="0" fontId="15" fillId="0" borderId="8" xfId="0" applyFont="1" applyBorder="1">
      <alignment vertical="center"/>
    </xf>
    <xf numFmtId="0" fontId="15" fillId="0" borderId="249" xfId="0" applyFont="1" applyBorder="1">
      <alignment vertical="center"/>
    </xf>
    <xf numFmtId="0" fontId="15" fillId="0" borderId="250" xfId="0" applyFont="1" applyBorder="1">
      <alignment vertical="center"/>
    </xf>
    <xf numFmtId="0" fontId="15" fillId="0" borderId="6" xfId="0" applyFont="1" applyBorder="1">
      <alignment vertical="center"/>
    </xf>
    <xf numFmtId="0" fontId="15" fillId="0" borderId="5" xfId="0" applyFont="1" applyBorder="1">
      <alignment vertical="center"/>
    </xf>
    <xf numFmtId="176" fontId="15" fillId="5" borderId="253" xfId="0" applyNumberFormat="1" applyFont="1" applyFill="1" applyBorder="1">
      <alignment vertical="center"/>
    </xf>
    <xf numFmtId="176" fontId="15" fillId="5" borderId="79" xfId="0" applyNumberFormat="1" applyFont="1" applyFill="1" applyBorder="1">
      <alignment vertical="center"/>
    </xf>
    <xf numFmtId="176" fontId="15" fillId="5" borderId="189" xfId="0" applyNumberFormat="1" applyFont="1" applyFill="1" applyBorder="1">
      <alignment vertical="center"/>
    </xf>
    <xf numFmtId="176" fontId="15" fillId="5" borderId="80" xfId="0" applyNumberFormat="1" applyFont="1" applyFill="1" applyBorder="1">
      <alignment vertical="center"/>
    </xf>
    <xf numFmtId="0" fontId="15" fillId="5" borderId="253" xfId="0" applyFont="1" applyFill="1" applyBorder="1" applyAlignment="1">
      <alignment horizontal="center" vertical="center"/>
    </xf>
    <xf numFmtId="176" fontId="15" fillId="0" borderId="120" xfId="0" applyNumberFormat="1" applyFont="1" applyBorder="1">
      <alignment vertical="center"/>
    </xf>
    <xf numFmtId="176" fontId="15" fillId="0" borderId="14" xfId="0" applyNumberFormat="1" applyFont="1" applyBorder="1">
      <alignment vertical="center"/>
    </xf>
    <xf numFmtId="176" fontId="15" fillId="0" borderId="149" xfId="0" applyNumberFormat="1" applyFont="1" applyBorder="1">
      <alignment vertical="center"/>
    </xf>
    <xf numFmtId="176" fontId="15" fillId="0" borderId="15" xfId="0" applyNumberFormat="1" applyFont="1" applyBorder="1">
      <alignment vertical="center"/>
    </xf>
    <xf numFmtId="0" fontId="15" fillId="0" borderId="120" xfId="0" applyFont="1" applyBorder="1" applyAlignment="1">
      <alignment horizontal="center" vertical="center"/>
    </xf>
    <xf numFmtId="176" fontId="15" fillId="0" borderId="253" xfId="0" applyNumberFormat="1" applyFont="1" applyBorder="1">
      <alignment vertical="center"/>
    </xf>
    <xf numFmtId="176" fontId="15" fillId="0" borderId="79" xfId="0" applyNumberFormat="1" applyFont="1" applyBorder="1">
      <alignment vertical="center"/>
    </xf>
    <xf numFmtId="176" fontId="15" fillId="0" borderId="189" xfId="0" applyNumberFormat="1" applyFont="1" applyBorder="1">
      <alignment vertical="center"/>
    </xf>
    <xf numFmtId="0" fontId="15" fillId="0" borderId="253" xfId="0" applyFont="1" applyBorder="1" applyAlignment="1">
      <alignment horizontal="center" vertical="center"/>
    </xf>
    <xf numFmtId="176" fontId="15" fillId="5" borderId="148" xfId="0" applyNumberFormat="1" applyFont="1" applyFill="1" applyBorder="1">
      <alignment vertical="center"/>
    </xf>
    <xf numFmtId="176" fontId="15" fillId="5" borderId="73" xfId="0" applyNumberFormat="1" applyFont="1" applyFill="1" applyBorder="1">
      <alignment vertical="center"/>
    </xf>
    <xf numFmtId="176" fontId="15" fillId="5" borderId="18" xfId="0" applyNumberFormat="1" applyFont="1" applyFill="1" applyBorder="1">
      <alignment vertical="center"/>
    </xf>
    <xf numFmtId="0" fontId="15" fillId="5" borderId="148" xfId="0" applyFont="1" applyFill="1" applyBorder="1" applyAlignment="1">
      <alignment horizontal="center" vertical="center"/>
    </xf>
    <xf numFmtId="176" fontId="15" fillId="5" borderId="87" xfId="0" applyNumberFormat="1" applyFont="1" applyFill="1" applyBorder="1">
      <alignment vertical="center"/>
    </xf>
    <xf numFmtId="0" fontId="15" fillId="5" borderId="255" xfId="0" applyFont="1" applyFill="1" applyBorder="1" applyAlignment="1">
      <alignment horizontal="center" vertical="center"/>
    </xf>
    <xf numFmtId="0" fontId="15" fillId="0" borderId="110" xfId="0" applyFont="1" applyBorder="1">
      <alignment vertical="center"/>
    </xf>
    <xf numFmtId="0" fontId="15" fillId="5" borderId="115" xfId="0" applyFont="1" applyFill="1" applyBorder="1">
      <alignment vertical="center"/>
    </xf>
    <xf numFmtId="0" fontId="15" fillId="0" borderId="27" xfId="0" applyFont="1" applyBorder="1">
      <alignment vertical="center"/>
    </xf>
    <xf numFmtId="0" fontId="15" fillId="0" borderId="115" xfId="0" applyFont="1" applyBorder="1">
      <alignment vertical="center"/>
    </xf>
    <xf numFmtId="0" fontId="15" fillId="5" borderId="188" xfId="0" applyFont="1" applyFill="1" applyBorder="1">
      <alignment vertical="center"/>
    </xf>
    <xf numFmtId="0" fontId="15" fillId="5" borderId="117" xfId="0" applyFont="1" applyFill="1" applyBorder="1">
      <alignment vertical="center"/>
    </xf>
    <xf numFmtId="0" fontId="15" fillId="0" borderId="258" xfId="0" applyFont="1" applyBorder="1">
      <alignment vertical="center"/>
    </xf>
    <xf numFmtId="0" fontId="15" fillId="0" borderId="121" xfId="0" applyFont="1" applyBorder="1">
      <alignment vertical="center"/>
    </xf>
    <xf numFmtId="0" fontId="2" fillId="0" borderId="0" xfId="0" applyFont="1">
      <alignment vertical="center"/>
    </xf>
    <xf numFmtId="0" fontId="48" fillId="0" borderId="0" xfId="0" applyFont="1">
      <alignment vertical="center"/>
    </xf>
    <xf numFmtId="0" fontId="15" fillId="0" borderId="10" xfId="0" applyFont="1" applyBorder="1" applyAlignment="1">
      <alignment horizontal="center" vertical="center"/>
    </xf>
    <xf numFmtId="0" fontId="15" fillId="0" borderId="252" xfId="0" applyFont="1" applyBorder="1" applyAlignment="1">
      <alignment horizontal="center" vertical="center"/>
    </xf>
    <xf numFmtId="0" fontId="15" fillId="0" borderId="153" xfId="0" applyFont="1" applyBorder="1" applyAlignment="1">
      <alignment horizontal="center" vertical="center"/>
    </xf>
    <xf numFmtId="0" fontId="15" fillId="5" borderId="190" xfId="0" applyFont="1" applyFill="1" applyBorder="1" applyAlignment="1">
      <alignment horizontal="center" vertical="center"/>
    </xf>
    <xf numFmtId="0" fontId="15" fillId="0" borderId="29" xfId="0" applyFont="1" applyBorder="1" applyAlignment="1">
      <alignment horizontal="center" vertical="center"/>
    </xf>
    <xf numFmtId="0" fontId="15" fillId="0" borderId="190" xfId="0" applyFont="1" applyBorder="1" applyAlignment="1">
      <alignment horizontal="center" vertical="center"/>
    </xf>
    <xf numFmtId="0" fontId="15" fillId="0" borderId="130" xfId="0" applyFont="1" applyBorder="1" applyAlignment="1">
      <alignment horizontal="center" vertical="center"/>
    </xf>
    <xf numFmtId="0" fontId="15" fillId="5" borderId="185" xfId="0" applyFont="1" applyFill="1" applyBorder="1" applyAlignment="1">
      <alignment horizontal="center" vertical="center"/>
    </xf>
    <xf numFmtId="0" fontId="15" fillId="0" borderId="101" xfId="0" applyFont="1" applyBorder="1" applyAlignment="1">
      <alignment horizontal="center" vertical="center"/>
    </xf>
    <xf numFmtId="0" fontId="15" fillId="0" borderId="234" xfId="0" applyFont="1" applyBorder="1" applyAlignment="1">
      <alignment horizontal="center" vertical="center"/>
    </xf>
    <xf numFmtId="0" fontId="15" fillId="5" borderId="254" xfId="0" applyFont="1" applyFill="1" applyBorder="1" applyAlignment="1">
      <alignment horizontal="center" vertical="center"/>
    </xf>
    <xf numFmtId="0" fontId="46" fillId="0" borderId="0" xfId="0" applyFont="1">
      <alignment vertical="center"/>
    </xf>
    <xf numFmtId="0" fontId="12" fillId="0" borderId="11" xfId="7" applyFont="1" applyBorder="1" applyAlignment="1">
      <alignment horizontal="center" vertical="center"/>
    </xf>
    <xf numFmtId="183" fontId="12" fillId="0" borderId="11" xfId="7" applyNumberFormat="1" applyFont="1" applyBorder="1" applyAlignment="1">
      <alignment horizontal="center" vertical="center"/>
    </xf>
    <xf numFmtId="184" fontId="12" fillId="0" borderId="11" xfId="7" applyNumberFormat="1" applyFont="1" applyBorder="1" applyAlignment="1">
      <alignment horizontal="center" vertical="center"/>
    </xf>
    <xf numFmtId="0" fontId="20" fillId="0" borderId="0" xfId="7" applyFont="1" applyAlignment="1">
      <alignment horizontal="left" vertical="center"/>
    </xf>
    <xf numFmtId="184" fontId="10" fillId="0" borderId="0" xfId="7" applyNumberFormat="1" applyFont="1" applyAlignment="1">
      <alignment horizontal="center" vertical="center"/>
    </xf>
    <xf numFmtId="178" fontId="10" fillId="8" borderId="130" xfId="7" applyNumberFormat="1" applyFont="1" applyFill="1" applyBorder="1" applyAlignment="1">
      <alignment horizontal="centerContinuous" vertical="center" shrinkToFit="1"/>
    </xf>
    <xf numFmtId="184" fontId="10" fillId="8" borderId="130" xfId="7" applyNumberFormat="1" applyFont="1" applyFill="1" applyBorder="1" applyAlignment="1">
      <alignment horizontal="center" vertical="center"/>
    </xf>
    <xf numFmtId="184" fontId="10" fillId="8" borderId="153" xfId="7" applyNumberFormat="1" applyFont="1" applyFill="1" applyBorder="1" applyAlignment="1">
      <alignment horizontal="center" vertical="center"/>
    </xf>
    <xf numFmtId="184" fontId="10" fillId="8" borderId="159" xfId="7" applyNumberFormat="1" applyFont="1" applyFill="1" applyBorder="1" applyAlignment="1">
      <alignment horizontal="center" vertical="center"/>
    </xf>
    <xf numFmtId="184" fontId="10" fillId="8" borderId="21" xfId="7" applyNumberFormat="1" applyFont="1" applyFill="1" applyBorder="1" applyAlignment="1">
      <alignment horizontal="center" vertical="center"/>
    </xf>
    <xf numFmtId="0" fontId="10" fillId="0" borderId="0" xfId="7" applyFont="1">
      <alignment vertical="center"/>
    </xf>
    <xf numFmtId="178" fontId="10" fillId="9" borderId="130" xfId="7" applyNumberFormat="1" applyFont="1" applyFill="1" applyBorder="1" applyAlignment="1">
      <alignment horizontal="centerContinuous" vertical="center" shrinkToFit="1"/>
    </xf>
    <xf numFmtId="184" fontId="10" fillId="9" borderId="130" xfId="7" applyNumberFormat="1" applyFont="1" applyFill="1" applyBorder="1" applyAlignment="1">
      <alignment horizontal="center" vertical="center"/>
    </xf>
    <xf numFmtId="184" fontId="10" fillId="9" borderId="169" xfId="7" applyNumberFormat="1" applyFont="1" applyFill="1" applyBorder="1" applyAlignment="1">
      <alignment horizontal="center" vertical="center"/>
    </xf>
    <xf numFmtId="184" fontId="10" fillId="9" borderId="170" xfId="7" applyNumberFormat="1" applyFont="1" applyFill="1" applyBorder="1" applyAlignment="1">
      <alignment horizontal="center" vertical="center"/>
    </xf>
    <xf numFmtId="184" fontId="10" fillId="9" borderId="21" xfId="7" applyNumberFormat="1" applyFont="1" applyFill="1" applyBorder="1" applyAlignment="1">
      <alignment horizontal="center" vertical="center"/>
    </xf>
    <xf numFmtId="178" fontId="10" fillId="7" borderId="130" xfId="7" applyNumberFormat="1" applyFont="1" applyFill="1" applyBorder="1" applyAlignment="1">
      <alignment horizontal="centerContinuous" vertical="center" shrinkToFit="1"/>
    </xf>
    <xf numFmtId="184" fontId="10" fillId="7" borderId="130" xfId="7" applyNumberFormat="1" applyFont="1" applyFill="1" applyBorder="1" applyAlignment="1">
      <alignment horizontal="center" vertical="center"/>
    </xf>
    <xf numFmtId="184" fontId="10" fillId="7" borderId="169" xfId="7" applyNumberFormat="1" applyFont="1" applyFill="1" applyBorder="1" applyAlignment="1">
      <alignment horizontal="center" vertical="center"/>
    </xf>
    <xf numFmtId="184" fontId="10" fillId="7" borderId="170" xfId="7" applyNumberFormat="1" applyFont="1" applyFill="1" applyBorder="1" applyAlignment="1">
      <alignment horizontal="center" vertical="center"/>
    </xf>
    <xf numFmtId="184" fontId="10" fillId="7" borderId="21" xfId="7" applyNumberFormat="1" applyFont="1" applyFill="1" applyBorder="1" applyAlignment="1">
      <alignment horizontal="center" vertical="center"/>
    </xf>
    <xf numFmtId="184" fontId="10" fillId="10" borderId="130" xfId="7" applyNumberFormat="1" applyFont="1" applyFill="1" applyBorder="1" applyAlignment="1">
      <alignment horizontal="centerContinuous" vertical="center" shrinkToFit="1"/>
    </xf>
    <xf numFmtId="184" fontId="10" fillId="10" borderId="130" xfId="7" applyNumberFormat="1" applyFont="1" applyFill="1" applyBorder="1" applyAlignment="1">
      <alignment horizontal="center" vertical="center"/>
    </xf>
    <xf numFmtId="184" fontId="10" fillId="10" borderId="169" xfId="7" applyNumberFormat="1" applyFont="1" applyFill="1" applyBorder="1" applyAlignment="1">
      <alignment horizontal="center" vertical="center"/>
    </xf>
    <xf numFmtId="184" fontId="10" fillId="10" borderId="170" xfId="7" applyNumberFormat="1" applyFont="1" applyFill="1" applyBorder="1" applyAlignment="1">
      <alignment horizontal="center" vertical="center"/>
    </xf>
    <xf numFmtId="184" fontId="10" fillId="10" borderId="21" xfId="7" applyNumberFormat="1" applyFont="1" applyFill="1" applyBorder="1" applyAlignment="1">
      <alignment horizontal="center" vertical="center"/>
    </xf>
    <xf numFmtId="0" fontId="10" fillId="0" borderId="11" xfId="7" applyFont="1" applyBorder="1">
      <alignment vertical="center"/>
    </xf>
    <xf numFmtId="184" fontId="10" fillId="6" borderId="130" xfId="7" applyNumberFormat="1" applyFont="1" applyFill="1" applyBorder="1" applyAlignment="1">
      <alignment horizontal="centerContinuous" vertical="center" shrinkToFit="1"/>
    </xf>
    <xf numFmtId="184" fontId="10" fillId="6" borderId="130" xfId="7" applyNumberFormat="1" applyFont="1" applyFill="1" applyBorder="1" applyAlignment="1">
      <alignment horizontal="center" vertical="center"/>
    </xf>
    <xf numFmtId="184" fontId="10" fillId="6" borderId="169" xfId="7" applyNumberFormat="1" applyFont="1" applyFill="1" applyBorder="1" applyAlignment="1">
      <alignment horizontal="center" vertical="center"/>
    </xf>
    <xf numFmtId="184" fontId="10" fillId="6" borderId="170" xfId="7" applyNumberFormat="1" applyFont="1" applyFill="1" applyBorder="1" applyAlignment="1">
      <alignment horizontal="center" vertical="center"/>
    </xf>
    <xf numFmtId="184" fontId="10" fillId="6" borderId="21" xfId="7" applyNumberFormat="1" applyFont="1" applyFill="1" applyBorder="1" applyAlignment="1">
      <alignment horizontal="center" vertical="center"/>
    </xf>
    <xf numFmtId="178" fontId="10" fillId="0" borderId="0" xfId="7" applyNumberFormat="1" applyFont="1" applyAlignment="1">
      <alignment horizontal="center" vertical="center"/>
    </xf>
    <xf numFmtId="178" fontId="10" fillId="5" borderId="130" xfId="7" applyNumberFormat="1" applyFont="1" applyFill="1" applyBorder="1" applyAlignment="1">
      <alignment horizontal="centerContinuous" vertical="center" shrinkToFit="1"/>
    </xf>
    <xf numFmtId="178" fontId="10" fillId="5" borderId="130" xfId="7" applyNumberFormat="1" applyFont="1" applyFill="1" applyBorder="1" applyAlignment="1">
      <alignment horizontal="center" vertical="center"/>
    </xf>
    <xf numFmtId="178" fontId="10" fillId="5" borderId="153" xfId="7" applyNumberFormat="1" applyFont="1" applyFill="1" applyBorder="1" applyAlignment="1">
      <alignment horizontal="center" vertical="center"/>
    </xf>
    <xf numFmtId="178" fontId="10" fillId="5" borderId="159" xfId="7" applyNumberFormat="1" applyFont="1" applyFill="1" applyBorder="1" applyAlignment="1">
      <alignment horizontal="center" vertical="center"/>
    </xf>
    <xf numFmtId="178" fontId="10" fillId="5" borderId="21" xfId="7" applyNumberFormat="1" applyFont="1" applyFill="1" applyBorder="1" applyAlignment="1">
      <alignment horizontal="center" vertical="center"/>
    </xf>
    <xf numFmtId="0" fontId="5" fillId="0" borderId="0" xfId="7" applyFont="1">
      <alignment vertical="center"/>
    </xf>
    <xf numFmtId="178" fontId="10" fillId="0" borderId="11" xfId="7" applyNumberFormat="1" applyFont="1" applyBorder="1" applyAlignment="1">
      <alignment horizontal="center" vertical="center"/>
    </xf>
    <xf numFmtId="182" fontId="8" fillId="0" borderId="128" xfId="7" applyNumberFormat="1" applyFont="1" applyBorder="1" applyAlignment="1">
      <alignment horizontal="center" vertical="center"/>
    </xf>
    <xf numFmtId="182" fontId="8" fillId="0" borderId="145" xfId="7" applyNumberFormat="1" applyFont="1" applyBorder="1" applyAlignment="1">
      <alignment horizontal="center" vertical="center"/>
    </xf>
    <xf numFmtId="182" fontId="8" fillId="0" borderId="160" xfId="7" applyNumberFormat="1" applyFont="1" applyBorder="1" applyAlignment="1">
      <alignment horizontal="center" vertical="center"/>
    </xf>
    <xf numFmtId="182" fontId="8" fillId="0" borderId="26" xfId="7" applyNumberFormat="1" applyFont="1" applyBorder="1" applyAlignment="1">
      <alignment horizontal="center" vertical="center"/>
    </xf>
    <xf numFmtId="182" fontId="8" fillId="0" borderId="11" xfId="7" applyNumberFormat="1" applyFont="1" applyBorder="1" applyAlignment="1">
      <alignment horizontal="center" vertical="center"/>
    </xf>
    <xf numFmtId="182" fontId="8" fillId="0" borderId="130" xfId="7" applyNumberFormat="1" applyFont="1" applyBorder="1" applyAlignment="1">
      <alignment horizontal="center" vertical="center"/>
    </xf>
    <xf numFmtId="182" fontId="8" fillId="0" borderId="153" xfId="7" applyNumberFormat="1" applyFont="1" applyBorder="1" applyAlignment="1">
      <alignment horizontal="center" vertical="center"/>
    </xf>
    <xf numFmtId="182" fontId="8" fillId="0" borderId="159" xfId="7" applyNumberFormat="1" applyFont="1" applyBorder="1" applyAlignment="1">
      <alignment horizontal="center" vertical="center"/>
    </xf>
    <xf numFmtId="182" fontId="8" fillId="0" borderId="21" xfId="7" applyNumberFormat="1" applyFont="1" applyBorder="1" applyAlignment="1">
      <alignment horizontal="center" vertical="center"/>
    </xf>
    <xf numFmtId="182" fontId="8" fillId="0" borderId="169" xfId="7" applyNumberFormat="1" applyFont="1" applyBorder="1" applyAlignment="1">
      <alignment horizontal="center" vertical="center"/>
    </xf>
    <xf numFmtId="182" fontId="8" fillId="0" borderId="170" xfId="7" applyNumberFormat="1" applyFont="1" applyBorder="1" applyAlignment="1">
      <alignment horizontal="center" vertical="center"/>
    </xf>
    <xf numFmtId="0" fontId="6" fillId="0" borderId="11" xfId="7" applyFont="1" applyBorder="1">
      <alignment vertical="center"/>
    </xf>
    <xf numFmtId="176" fontId="10" fillId="0" borderId="0" xfId="7" applyNumberFormat="1" applyFont="1" applyAlignment="1">
      <alignment horizontal="center" vertical="center"/>
    </xf>
    <xf numFmtId="176" fontId="10" fillId="8" borderId="130" xfId="7" applyNumberFormat="1" applyFont="1" applyFill="1" applyBorder="1" applyAlignment="1">
      <alignment horizontal="centerContinuous" vertical="center" shrinkToFit="1"/>
    </xf>
    <xf numFmtId="176" fontId="10" fillId="0" borderId="130" xfId="7" applyNumberFormat="1" applyFont="1" applyBorder="1" applyAlignment="1">
      <alignment horizontal="center" vertical="center"/>
    </xf>
    <xf numFmtId="176" fontId="10" fillId="0" borderId="153" xfId="7" applyNumberFormat="1" applyFont="1" applyBorder="1" applyAlignment="1">
      <alignment horizontal="center" vertical="center"/>
    </xf>
    <xf numFmtId="176" fontId="10" fillId="0" borderId="159" xfId="7" applyNumberFormat="1" applyFont="1" applyBorder="1" applyAlignment="1">
      <alignment horizontal="center" vertical="center"/>
    </xf>
    <xf numFmtId="176" fontId="10" fillId="0" borderId="21" xfId="7" applyNumberFormat="1" applyFont="1" applyBorder="1" applyAlignment="1">
      <alignment horizontal="center" vertical="center"/>
    </xf>
    <xf numFmtId="176" fontId="5" fillId="0" borderId="0" xfId="7" applyNumberFormat="1" applyFont="1">
      <alignment vertical="center"/>
    </xf>
    <xf numFmtId="176" fontId="10" fillId="9" borderId="130" xfId="7" applyNumberFormat="1" applyFont="1" applyFill="1" applyBorder="1" applyAlignment="1">
      <alignment horizontal="centerContinuous" vertical="center" shrinkToFit="1"/>
    </xf>
    <xf numFmtId="176" fontId="10" fillId="0" borderId="169" xfId="7" applyNumberFormat="1" applyFont="1" applyBorder="1" applyAlignment="1">
      <alignment horizontal="center" vertical="center"/>
    </xf>
    <xf numFmtId="176" fontId="10" fillId="0" borderId="170" xfId="7" applyNumberFormat="1" applyFont="1" applyBorder="1" applyAlignment="1">
      <alignment horizontal="center" vertical="center"/>
    </xf>
    <xf numFmtId="176" fontId="10" fillId="7" borderId="130" xfId="7" applyNumberFormat="1" applyFont="1" applyFill="1" applyBorder="1" applyAlignment="1">
      <alignment horizontal="centerContinuous" vertical="center" shrinkToFit="1"/>
    </xf>
    <xf numFmtId="176" fontId="10" fillId="10" borderId="130" xfId="7" applyNumberFormat="1" applyFont="1" applyFill="1" applyBorder="1" applyAlignment="1">
      <alignment horizontal="centerContinuous" vertical="center" shrinkToFit="1"/>
    </xf>
    <xf numFmtId="176" fontId="5" fillId="0" borderId="11" xfId="7" applyNumberFormat="1" applyFont="1" applyBorder="1">
      <alignment vertical="center"/>
    </xf>
    <xf numFmtId="176" fontId="10" fillId="6" borderId="130" xfId="7" applyNumberFormat="1" applyFont="1" applyFill="1" applyBorder="1" applyAlignment="1">
      <alignment horizontal="centerContinuous" vertical="center" shrinkToFit="1"/>
    </xf>
    <xf numFmtId="0" fontId="25" fillId="0" borderId="0" xfId="7" applyFont="1" applyAlignment="1">
      <alignment horizontal="left" vertical="center"/>
    </xf>
    <xf numFmtId="0" fontId="0" fillId="0" borderId="1" xfId="0" applyBorder="1" applyAlignment="1">
      <alignment horizontal="center" vertical="center" shrinkToFit="1"/>
    </xf>
    <xf numFmtId="0" fontId="0" fillId="0" borderId="260" xfId="0" applyBorder="1" applyAlignment="1">
      <alignment horizontal="center" vertical="center" shrinkToFit="1"/>
    </xf>
    <xf numFmtId="0" fontId="0" fillId="0" borderId="261" xfId="0" applyBorder="1" applyAlignment="1">
      <alignment horizontal="center" vertical="center" shrinkToFit="1"/>
    </xf>
    <xf numFmtId="0" fontId="0" fillId="0" borderId="259" xfId="0" applyBorder="1" applyAlignment="1">
      <alignment horizontal="center" vertical="center" shrinkToFit="1"/>
    </xf>
    <xf numFmtId="0" fontId="0" fillId="0" borderId="197" xfId="0" applyBorder="1" applyAlignment="1">
      <alignment horizontal="center" vertical="center" shrinkToFit="1"/>
    </xf>
    <xf numFmtId="0" fontId="0" fillId="0" borderId="262" xfId="0" applyBorder="1" applyAlignment="1">
      <alignment horizontal="center" vertical="center" shrinkToFit="1"/>
    </xf>
    <xf numFmtId="0" fontId="0" fillId="0" borderId="263" xfId="0" applyBorder="1" applyAlignment="1">
      <alignment horizontal="center" vertical="center" shrinkToFit="1"/>
    </xf>
    <xf numFmtId="0" fontId="0" fillId="0" borderId="264" xfId="0" applyBorder="1" applyAlignment="1">
      <alignment horizontal="center" vertical="center" shrinkToFit="1"/>
    </xf>
    <xf numFmtId="0" fontId="0" fillId="0" borderId="265" xfId="0" applyBorder="1" applyAlignment="1">
      <alignment horizontal="center" vertical="center" shrinkToFit="1"/>
    </xf>
    <xf numFmtId="0" fontId="0" fillId="0" borderId="266" xfId="0" applyBorder="1" applyAlignment="1">
      <alignment horizontal="center" vertical="center" shrinkToFit="1"/>
    </xf>
    <xf numFmtId="0" fontId="0" fillId="0" borderId="201" xfId="0" applyBorder="1" applyAlignment="1">
      <alignment horizontal="center" vertical="center" shrinkToFit="1"/>
    </xf>
    <xf numFmtId="0" fontId="0" fillId="0" borderId="202" xfId="0" applyBorder="1" applyAlignment="1">
      <alignment horizontal="center" vertical="center" shrinkToFit="1"/>
    </xf>
    <xf numFmtId="0" fontId="0" fillId="0" borderId="0" xfId="0" applyAlignment="1">
      <alignment vertical="center" wrapText="1"/>
    </xf>
    <xf numFmtId="0" fontId="0" fillId="0" borderId="191" xfId="0" applyBorder="1" applyAlignment="1">
      <alignment horizontal="center" vertical="center" shrinkToFit="1"/>
    </xf>
    <xf numFmtId="0" fontId="0" fillId="0" borderId="281" xfId="0" applyBorder="1" applyAlignment="1">
      <alignment horizontal="center" vertical="center" shrinkToFit="1"/>
    </xf>
    <xf numFmtId="0" fontId="0" fillId="0" borderId="195" xfId="0" applyBorder="1" applyAlignment="1">
      <alignment horizontal="center" vertical="center" shrinkToFit="1"/>
    </xf>
    <xf numFmtId="0" fontId="0" fillId="0" borderId="196" xfId="0" applyBorder="1" applyAlignment="1">
      <alignment horizontal="center" vertical="center" shrinkToFit="1"/>
    </xf>
    <xf numFmtId="0" fontId="28" fillId="0" borderId="0" xfId="0" applyFont="1">
      <alignment vertical="center"/>
    </xf>
    <xf numFmtId="0" fontId="40" fillId="0" borderId="0" xfId="0" applyFont="1">
      <alignment vertical="center"/>
    </xf>
    <xf numFmtId="186" fontId="9" fillId="0" borderId="0" xfId="0" applyNumberFormat="1" applyFont="1" applyAlignment="1">
      <alignment horizontal="left" vertical="center"/>
    </xf>
    <xf numFmtId="0" fontId="46" fillId="0" borderId="280" xfId="0" applyFont="1" applyBorder="1">
      <alignment vertical="center"/>
    </xf>
    <xf numFmtId="0" fontId="15" fillId="0" borderId="280" xfId="0" applyFont="1" applyBorder="1">
      <alignment vertical="center"/>
    </xf>
    <xf numFmtId="176" fontId="15" fillId="5" borderId="283" xfId="0" applyNumberFormat="1" applyFont="1" applyFill="1" applyBorder="1">
      <alignment vertical="center"/>
    </xf>
    <xf numFmtId="176" fontId="15" fillId="0" borderId="272" xfId="0" applyNumberFormat="1" applyFont="1" applyBorder="1">
      <alignment vertical="center"/>
    </xf>
    <xf numFmtId="176" fontId="15" fillId="0" borderId="283" xfId="0" applyNumberFormat="1" applyFont="1" applyBorder="1">
      <alignment vertical="center"/>
    </xf>
    <xf numFmtId="176" fontId="15" fillId="5" borderId="271" xfId="0" applyNumberFormat="1" applyFont="1" applyFill="1" applyBorder="1">
      <alignment vertical="center"/>
    </xf>
    <xf numFmtId="0" fontId="46" fillId="0" borderId="282" xfId="0" applyFont="1" applyBorder="1">
      <alignment vertical="center"/>
    </xf>
    <xf numFmtId="0" fontId="50" fillId="0" borderId="0" xfId="0" applyFont="1">
      <alignment vertical="center"/>
    </xf>
    <xf numFmtId="0" fontId="7" fillId="0" borderId="292" xfId="0" applyFont="1" applyBorder="1" applyAlignment="1">
      <alignment horizontal="centerContinuous" vertical="center" shrinkToFit="1"/>
    </xf>
    <xf numFmtId="0" fontId="7" fillId="0" borderId="290" xfId="0" applyFont="1" applyBorder="1" applyAlignment="1">
      <alignment horizontal="centerContinuous" vertical="center" shrinkToFit="1"/>
    </xf>
    <xf numFmtId="0" fontId="7" fillId="0" borderId="291" xfId="0" applyFont="1" applyBorder="1" applyAlignment="1">
      <alignment horizontal="centerContinuous" vertical="center" shrinkToFit="1"/>
    </xf>
    <xf numFmtId="0" fontId="7" fillId="0" borderId="220" xfId="0" applyFont="1" applyBorder="1" applyAlignment="1">
      <alignment horizontal="centerContinuous" vertical="center" shrinkToFit="1"/>
    </xf>
    <xf numFmtId="0" fontId="7" fillId="0" borderId="130" xfId="0" applyFont="1" applyBorder="1" applyAlignment="1">
      <alignment horizontal="centerContinuous" vertical="center" shrinkToFit="1"/>
    </xf>
    <xf numFmtId="0" fontId="7" fillId="0" borderId="155" xfId="0" applyFont="1" applyBorder="1" applyAlignment="1">
      <alignment horizontal="centerContinuous" vertical="center" shrinkToFit="1"/>
    </xf>
    <xf numFmtId="0" fontId="7" fillId="0" borderId="259" xfId="0" applyFont="1" applyBorder="1" applyAlignment="1">
      <alignment horizontal="center" vertical="center"/>
    </xf>
    <xf numFmtId="0" fontId="7" fillId="0" borderId="191" xfId="0" applyFont="1" applyBorder="1" applyAlignment="1">
      <alignment horizontal="center" vertical="center"/>
    </xf>
    <xf numFmtId="0" fontId="7" fillId="0" borderId="197" xfId="0" applyFont="1" applyBorder="1" applyAlignment="1">
      <alignment horizontal="center" vertical="center"/>
    </xf>
    <xf numFmtId="5" fontId="7" fillId="0" borderId="219" xfId="0" applyNumberFormat="1" applyFont="1" applyBorder="1" applyAlignment="1">
      <alignment horizontal="center" vertical="center"/>
    </xf>
    <xf numFmtId="5" fontId="7" fillId="0" borderId="159" xfId="0" applyNumberFormat="1" applyFont="1" applyBorder="1" applyAlignment="1">
      <alignment horizontal="center" vertical="center"/>
    </xf>
    <xf numFmtId="5" fontId="7" fillId="0" borderId="162" xfId="0" applyNumberFormat="1" applyFont="1" applyBorder="1" applyAlignment="1">
      <alignment horizontal="center" vertical="center"/>
    </xf>
    <xf numFmtId="5" fontId="7" fillId="0" borderId="293" xfId="0" applyNumberFormat="1" applyFont="1" applyBorder="1" applyAlignment="1">
      <alignment horizontal="center" vertical="center"/>
    </xf>
    <xf numFmtId="5" fontId="7" fillId="0" borderId="21" xfId="0" applyNumberFormat="1" applyFont="1" applyBorder="1" applyAlignment="1">
      <alignment horizontal="center" vertical="center"/>
    </xf>
    <xf numFmtId="5" fontId="7" fillId="0" borderId="164" xfId="0" applyNumberFormat="1" applyFont="1" applyBorder="1" applyAlignment="1">
      <alignment horizontal="center" vertical="center"/>
    </xf>
    <xf numFmtId="5" fontId="7" fillId="0" borderId="294" xfId="0" applyNumberFormat="1" applyFont="1" applyBorder="1" applyAlignment="1">
      <alignment horizontal="center" vertical="center"/>
    </xf>
    <xf numFmtId="5" fontId="7" fillId="0" borderId="267" xfId="0" applyNumberFormat="1" applyFont="1" applyBorder="1" applyAlignment="1">
      <alignment horizontal="center" vertical="center"/>
    </xf>
    <xf numFmtId="5" fontId="7" fillId="0" borderId="268" xfId="0" applyNumberFormat="1" applyFont="1" applyBorder="1" applyAlignment="1">
      <alignment horizontal="center" vertical="center"/>
    </xf>
    <xf numFmtId="0" fontId="7" fillId="0" borderId="157" xfId="0" applyFont="1" applyBorder="1" applyAlignment="1">
      <alignment horizontal="centerContinuous" vertical="center" shrinkToFit="1"/>
    </xf>
    <xf numFmtId="0" fontId="7" fillId="0" borderId="295" xfId="0" applyFont="1" applyBorder="1" applyAlignment="1">
      <alignment horizontal="center" vertical="center"/>
    </xf>
    <xf numFmtId="0" fontId="10" fillId="0" borderId="0" xfId="0" applyFont="1" applyAlignment="1">
      <alignment horizontal="left" vertical="center"/>
    </xf>
    <xf numFmtId="0" fontId="7" fillId="0" borderId="5" xfId="0" applyFont="1" applyBorder="1" applyAlignment="1">
      <alignment horizontal="centerContinuous" vertical="center" shrinkToFit="1"/>
    </xf>
    <xf numFmtId="0" fontId="7" fillId="0" borderId="169" xfId="0" applyFont="1" applyBorder="1" applyAlignment="1">
      <alignment horizontal="centerContinuous" vertical="center" shrinkToFit="1"/>
    </xf>
    <xf numFmtId="0" fontId="7" fillId="0" borderId="251" xfId="0" applyFont="1" applyBorder="1" applyAlignment="1">
      <alignment horizontal="centerContinuous" vertical="center" shrinkToFit="1"/>
    </xf>
    <xf numFmtId="0" fontId="7" fillId="0" borderId="296" xfId="0" applyFont="1" applyBorder="1" applyAlignment="1">
      <alignment horizontal="centerContinuous" vertical="center" shrinkToFit="1"/>
    </xf>
    <xf numFmtId="0" fontId="7" fillId="0" borderId="297" xfId="0" applyFont="1" applyBorder="1" applyAlignment="1">
      <alignment horizontal="center" vertical="center"/>
    </xf>
    <xf numFmtId="0" fontId="7" fillId="0" borderId="298" xfId="0" applyFont="1" applyBorder="1" applyAlignment="1">
      <alignment horizontal="center" vertical="center"/>
    </xf>
    <xf numFmtId="0" fontId="51" fillId="0" borderId="1" xfId="0" applyFont="1" applyBorder="1" applyAlignment="1">
      <alignment vertical="center" wrapText="1"/>
    </xf>
    <xf numFmtId="0" fontId="51" fillId="0" borderId="276" xfId="0" applyFont="1" applyBorder="1" applyAlignment="1">
      <alignment horizontal="center" vertical="center" wrapText="1"/>
    </xf>
    <xf numFmtId="0" fontId="51" fillId="0" borderId="277" xfId="0" applyFont="1" applyBorder="1" applyAlignment="1">
      <alignment horizontal="center" vertical="center" wrapText="1"/>
    </xf>
    <xf numFmtId="0" fontId="51" fillId="0" borderId="239" xfId="0" applyFont="1" applyBorder="1" applyAlignment="1">
      <alignment horizontal="center" vertical="center" wrapText="1"/>
    </xf>
    <xf numFmtId="0" fontId="51" fillId="0" borderId="152" xfId="0" applyFont="1" applyBorder="1" applyAlignment="1">
      <alignment horizontal="center" vertical="center" wrapText="1"/>
    </xf>
    <xf numFmtId="0" fontId="17" fillId="0" borderId="275" xfId="0" applyFont="1" applyBorder="1" applyAlignment="1">
      <alignment vertical="center" wrapText="1"/>
    </xf>
    <xf numFmtId="0" fontId="17" fillId="0" borderId="44" xfId="0" applyFont="1" applyBorder="1">
      <alignment vertical="center"/>
    </xf>
    <xf numFmtId="0" fontId="17" fillId="0" borderId="44" xfId="0" applyFont="1" applyBorder="1" applyAlignment="1">
      <alignment vertical="center" wrapText="1"/>
    </xf>
    <xf numFmtId="0" fontId="17" fillId="0" borderId="81" xfId="0" applyFont="1" applyBorder="1" applyAlignment="1">
      <alignment vertical="center" wrapText="1"/>
    </xf>
    <xf numFmtId="0" fontId="17" fillId="0" borderId="91" xfId="0" applyFont="1" applyBorder="1" applyAlignment="1">
      <alignment vertical="center" wrapText="1"/>
    </xf>
    <xf numFmtId="0" fontId="26" fillId="0" borderId="95" xfId="0" applyFont="1" applyBorder="1">
      <alignment vertical="center"/>
    </xf>
    <xf numFmtId="0" fontId="17" fillId="0" borderId="224" xfId="0" applyFont="1" applyBorder="1" applyAlignment="1">
      <alignment vertical="center" wrapText="1"/>
    </xf>
    <xf numFmtId="0" fontId="17" fillId="0" borderId="285" xfId="0" applyFont="1" applyBorder="1" applyAlignment="1">
      <alignment vertical="center" wrapText="1"/>
    </xf>
    <xf numFmtId="0" fontId="17" fillId="0" borderId="7" xfId="0" applyFont="1" applyBorder="1" applyAlignment="1">
      <alignment vertical="center" wrapText="1"/>
    </xf>
    <xf numFmtId="0" fontId="26" fillId="0" borderId="95" xfId="0" applyFont="1" applyBorder="1" applyAlignment="1">
      <alignment vertical="center" wrapText="1"/>
    </xf>
    <xf numFmtId="0" fontId="17" fillId="0" borderId="197" xfId="0" applyFont="1" applyBorder="1" applyAlignment="1">
      <alignment vertical="center" wrapText="1"/>
    </xf>
    <xf numFmtId="0" fontId="26" fillId="0" borderId="272" xfId="0" applyFont="1" applyBorder="1" applyAlignment="1">
      <alignment horizontal="centerContinuous" vertical="center" shrinkToFit="1"/>
    </xf>
    <xf numFmtId="0" fontId="26" fillId="0" borderId="150" xfId="0" applyFont="1" applyBorder="1" applyAlignment="1">
      <alignment horizontal="centerContinuous" vertical="center" shrinkToFit="1"/>
    </xf>
    <xf numFmtId="0" fontId="53" fillId="2" borderId="273" xfId="0" applyFont="1" applyFill="1" applyBorder="1" applyAlignment="1">
      <alignment horizontal="centerContinuous" vertical="center" shrinkToFit="1"/>
    </xf>
    <xf numFmtId="0" fontId="53" fillId="2" borderId="274" xfId="0" applyFont="1" applyFill="1" applyBorder="1" applyAlignment="1">
      <alignment horizontal="centerContinuous" vertical="center" shrinkToFit="1"/>
    </xf>
    <xf numFmtId="176" fontId="26" fillId="0" borderId="280" xfId="0" applyNumberFormat="1" applyFont="1" applyBorder="1" applyAlignment="1">
      <alignment horizontal="centerContinuous" vertical="center" wrapText="1"/>
    </xf>
    <xf numFmtId="176" fontId="17" fillId="0" borderId="145" xfId="0" applyNumberFormat="1" applyFont="1" applyBorder="1" applyAlignment="1">
      <alignment horizontal="centerContinuous" vertical="center" wrapText="1"/>
    </xf>
    <xf numFmtId="176" fontId="26" fillId="0" borderId="153" xfId="0" applyNumberFormat="1" applyFont="1" applyBorder="1" applyAlignment="1">
      <alignment horizontal="centerContinuous" vertical="center" wrapText="1"/>
    </xf>
    <xf numFmtId="176" fontId="17" fillId="0" borderId="157" xfId="0" applyNumberFormat="1" applyFont="1" applyBorder="1" applyAlignment="1">
      <alignment horizontal="centerContinuous" vertical="center" wrapText="1"/>
    </xf>
    <xf numFmtId="0" fontId="26" fillId="0" borderId="272" xfId="0" applyFont="1" applyBorder="1" applyAlignment="1">
      <alignment horizontal="centerContinuous" vertical="center" wrapText="1"/>
    </xf>
    <xf numFmtId="0" fontId="26" fillId="0" borderId="150" xfId="0" applyFont="1" applyBorder="1" applyAlignment="1">
      <alignment horizontal="centerContinuous" vertical="center" wrapText="1"/>
    </xf>
    <xf numFmtId="0" fontId="26" fillId="0" borderId="273" xfId="0" applyFont="1" applyBorder="1" applyAlignment="1">
      <alignment horizontal="centerContinuous" vertical="center" wrapText="1"/>
    </xf>
    <xf numFmtId="0" fontId="26" fillId="0" borderId="274" xfId="0" applyFont="1" applyBorder="1" applyAlignment="1">
      <alignment horizontal="centerContinuous" vertical="center" wrapText="1"/>
    </xf>
    <xf numFmtId="0" fontId="17" fillId="0" borderId="278" xfId="0" applyFont="1" applyBorder="1" applyAlignment="1">
      <alignment horizontal="centerContinuous" vertical="center" wrapText="1"/>
    </xf>
    <xf numFmtId="0" fontId="17" fillId="0" borderId="279" xfId="0" applyFont="1" applyBorder="1" applyAlignment="1">
      <alignment horizontal="centerContinuous" vertical="center" wrapText="1"/>
    </xf>
    <xf numFmtId="0" fontId="17" fillId="0" borderId="240" xfId="0" applyFont="1" applyBorder="1" applyAlignment="1">
      <alignment horizontal="centerContinuous" vertical="center" wrapText="1"/>
    </xf>
    <xf numFmtId="0" fontId="17" fillId="0" borderId="207" xfId="0" applyFont="1" applyBorder="1" applyAlignment="1">
      <alignment horizontal="centerContinuous" vertical="center" wrapText="1"/>
    </xf>
    <xf numFmtId="0" fontId="17" fillId="0" borderId="278" xfId="0" applyFont="1" applyBorder="1" applyAlignment="1">
      <alignment horizontal="center" vertical="center" wrapText="1"/>
    </xf>
    <xf numFmtId="0" fontId="17" fillId="2" borderId="282" xfId="0" applyFont="1" applyFill="1" applyBorder="1" applyAlignment="1">
      <alignment horizontal="centerContinuous" vertical="center" shrinkToFit="1"/>
    </xf>
    <xf numFmtId="0" fontId="17" fillId="2" borderId="128" xfId="0" applyFont="1" applyFill="1" applyBorder="1" applyAlignment="1">
      <alignment horizontal="centerContinuous" vertical="center" shrinkToFit="1"/>
    </xf>
    <xf numFmtId="0" fontId="55" fillId="2" borderId="130" xfId="0" applyFont="1" applyFill="1" applyBorder="1" applyAlignment="1">
      <alignment horizontal="centerContinuous" vertical="center" shrinkToFit="1"/>
    </xf>
    <xf numFmtId="0" fontId="55" fillId="2" borderId="155" xfId="0" applyFont="1" applyFill="1" applyBorder="1" applyAlignment="1">
      <alignment horizontal="centerContinuous" vertical="center" shrinkToFit="1"/>
    </xf>
    <xf numFmtId="0" fontId="17" fillId="0" borderId="280" xfId="0" applyFont="1" applyBorder="1" applyAlignment="1">
      <alignment horizontal="centerContinuous" vertical="center" wrapText="1"/>
    </xf>
    <xf numFmtId="0" fontId="17" fillId="0" borderId="145" xfId="0" applyFont="1" applyBorder="1" applyAlignment="1">
      <alignment horizontal="centerContinuous" vertical="center" wrapText="1"/>
    </xf>
    <xf numFmtId="0" fontId="17" fillId="0" borderId="153" xfId="0" applyFont="1" applyBorder="1" applyAlignment="1">
      <alignment horizontal="centerContinuous" vertical="center" wrapText="1"/>
    </xf>
    <xf numFmtId="0" fontId="17" fillId="0" borderId="157" xfId="0" applyFont="1" applyBorder="1" applyAlignment="1">
      <alignment horizontal="centerContinuous" vertical="center" wrapText="1"/>
    </xf>
    <xf numFmtId="0" fontId="17" fillId="0" borderId="270" xfId="0" applyFont="1" applyBorder="1" applyAlignment="1">
      <alignment horizontal="centerContinuous" vertical="center" wrapText="1"/>
    </xf>
    <xf numFmtId="0" fontId="17" fillId="0" borderId="269" xfId="0" applyFont="1" applyBorder="1" applyAlignment="1">
      <alignment horizontal="centerContinuous" vertical="center" wrapText="1"/>
    </xf>
    <xf numFmtId="0" fontId="17" fillId="0" borderId="267" xfId="0" applyFont="1" applyBorder="1" applyAlignment="1">
      <alignment horizontal="centerContinuous" vertical="center"/>
    </xf>
    <xf numFmtId="0" fontId="17" fillId="0" borderId="268" xfId="0" applyFont="1" applyBorder="1" applyAlignment="1">
      <alignment horizontal="centerContinuous" vertical="center" wrapText="1"/>
    </xf>
    <xf numFmtId="0" fontId="26" fillId="2" borderId="286" xfId="0" applyFont="1" applyFill="1" applyBorder="1" applyAlignment="1">
      <alignment horizontal="centerContinuous" vertical="center" shrinkToFit="1"/>
    </xf>
    <xf numFmtId="0" fontId="17" fillId="2" borderId="287" xfId="0" applyFont="1" applyFill="1" applyBorder="1" applyAlignment="1">
      <alignment horizontal="centerContinuous" vertical="center" shrinkToFit="1"/>
    </xf>
    <xf numFmtId="0" fontId="53" fillId="2" borderId="288" xfId="0" applyFont="1" applyFill="1" applyBorder="1" applyAlignment="1">
      <alignment horizontal="centerContinuous" vertical="center" shrinkToFit="1"/>
    </xf>
    <xf numFmtId="0" fontId="55" fillId="2" borderId="289" xfId="0" applyFont="1" applyFill="1" applyBorder="1" applyAlignment="1">
      <alignment horizontal="centerContinuous" vertical="center" shrinkToFit="1"/>
    </xf>
    <xf numFmtId="0" fontId="15" fillId="0" borderId="299" xfId="0" applyFont="1" applyBorder="1" applyAlignment="1">
      <alignment horizontal="center" vertical="center"/>
    </xf>
    <xf numFmtId="0" fontId="15" fillId="0" borderId="156" xfId="0" applyFont="1" applyBorder="1" applyAlignment="1">
      <alignment horizontal="center" vertical="center"/>
    </xf>
    <xf numFmtId="0" fontId="15" fillId="0" borderId="170" xfId="0" applyFont="1" applyBorder="1" applyAlignment="1">
      <alignment horizontal="center" vertical="center"/>
    </xf>
    <xf numFmtId="0" fontId="0" fillId="0" borderId="153" xfId="0" applyBorder="1">
      <alignment vertical="center"/>
    </xf>
    <xf numFmtId="0" fontId="15" fillId="0" borderId="300" xfId="0" applyFont="1" applyBorder="1" applyAlignment="1">
      <alignment horizontal="center" vertical="center"/>
    </xf>
    <xf numFmtId="176" fontId="15" fillId="0" borderId="301" xfId="0" applyNumberFormat="1" applyFont="1" applyBorder="1">
      <alignment vertical="center"/>
    </xf>
    <xf numFmtId="176" fontId="15" fillId="0" borderId="302" xfId="0" applyNumberFormat="1" applyFont="1" applyBorder="1">
      <alignment vertical="center"/>
    </xf>
    <xf numFmtId="176" fontId="15" fillId="0" borderId="96" xfId="0" applyNumberFormat="1" applyFont="1" applyBorder="1">
      <alignment vertical="center"/>
    </xf>
    <xf numFmtId="176" fontId="15" fillId="0" borderId="121" xfId="0" applyNumberFormat="1" applyFont="1" applyBorder="1">
      <alignment vertical="center"/>
    </xf>
    <xf numFmtId="0" fontId="15" fillId="0" borderId="301" xfId="0" applyFont="1" applyBorder="1" applyAlignment="1">
      <alignment horizontal="center" vertical="center"/>
    </xf>
    <xf numFmtId="0" fontId="15" fillId="0" borderId="303" xfId="0" applyFont="1" applyBorder="1">
      <alignment vertical="center"/>
    </xf>
    <xf numFmtId="0" fontId="15" fillId="0" borderId="28" xfId="0" applyFont="1" applyBorder="1" applyAlignment="1">
      <alignment horizontal="center" vertical="center"/>
    </xf>
    <xf numFmtId="176" fontId="15" fillId="0" borderId="11" xfId="0" applyNumberFormat="1" applyFont="1" applyBorder="1">
      <alignment vertical="center"/>
    </xf>
    <xf numFmtId="176" fontId="15" fillId="0" borderId="304" xfId="0" applyNumberFormat="1" applyFont="1" applyBorder="1">
      <alignment vertical="center"/>
    </xf>
    <xf numFmtId="176" fontId="15" fillId="0" borderId="13" xfId="0" applyNumberFormat="1" applyFont="1" applyBorder="1">
      <alignment vertical="center"/>
    </xf>
    <xf numFmtId="176" fontId="15" fillId="0" borderId="305" xfId="0" applyNumberFormat="1" applyFont="1" applyBorder="1">
      <alignment vertical="center"/>
    </xf>
    <xf numFmtId="176" fontId="15" fillId="0" borderId="306" xfId="0" applyNumberFormat="1" applyFont="1" applyBorder="1">
      <alignment vertical="center"/>
    </xf>
    <xf numFmtId="0" fontId="15" fillId="0" borderId="11" xfId="0" applyFont="1" applyBorder="1" applyAlignment="1">
      <alignment horizontal="center" vertical="center"/>
    </xf>
    <xf numFmtId="0" fontId="15" fillId="0" borderId="307" xfId="0" applyFont="1" applyBorder="1">
      <alignment vertical="center"/>
    </xf>
    <xf numFmtId="0" fontId="15" fillId="5" borderId="308" xfId="0" applyFont="1" applyFill="1" applyBorder="1" applyAlignment="1">
      <alignment horizontal="center" vertical="center"/>
    </xf>
    <xf numFmtId="176" fontId="15" fillId="5" borderId="309" xfId="0" applyNumberFormat="1" applyFont="1" applyFill="1" applyBorder="1">
      <alignment vertical="center"/>
    </xf>
    <xf numFmtId="176" fontId="15" fillId="5" borderId="310" xfId="0" applyNumberFormat="1" applyFont="1" applyFill="1" applyBorder="1">
      <alignment vertical="center"/>
    </xf>
    <xf numFmtId="176" fontId="15" fillId="5" borderId="311" xfId="0" applyNumberFormat="1" applyFont="1" applyFill="1" applyBorder="1">
      <alignment vertical="center"/>
    </xf>
    <xf numFmtId="176" fontId="15" fillId="5" borderId="312" xfId="0" applyNumberFormat="1" applyFont="1" applyFill="1" applyBorder="1">
      <alignment vertical="center"/>
    </xf>
    <xf numFmtId="0" fontId="15" fillId="5" borderId="309" xfId="0" applyFont="1" applyFill="1" applyBorder="1" applyAlignment="1">
      <alignment horizontal="center" vertical="center"/>
    </xf>
    <xf numFmtId="0" fontId="15" fillId="5" borderId="113" xfId="0" applyFont="1" applyFill="1" applyBorder="1">
      <alignment vertical="center"/>
    </xf>
    <xf numFmtId="176" fontId="15" fillId="5" borderId="146" xfId="0" applyNumberFormat="1" applyFont="1" applyFill="1" applyBorder="1">
      <alignment vertical="center"/>
    </xf>
    <xf numFmtId="0" fontId="15" fillId="0" borderId="313" xfId="0" applyFont="1" applyBorder="1" applyAlignment="1">
      <alignment horizontal="center" vertical="center"/>
    </xf>
    <xf numFmtId="176" fontId="15" fillId="0" borderId="158" xfId="0" applyNumberFormat="1" applyFont="1" applyBorder="1">
      <alignment vertical="center"/>
    </xf>
    <xf numFmtId="0" fontId="15" fillId="0" borderId="165" xfId="0" applyFont="1" applyBorder="1" applyAlignment="1">
      <alignment horizontal="center" vertical="center"/>
    </xf>
    <xf numFmtId="0" fontId="15" fillId="0" borderId="265" xfId="0" applyFont="1" applyBorder="1">
      <alignment vertical="center"/>
    </xf>
    <xf numFmtId="0" fontId="15" fillId="0" borderId="216" xfId="0" applyFont="1" applyBorder="1" applyAlignment="1">
      <alignment horizontal="center" vertical="center"/>
    </xf>
    <xf numFmtId="176" fontId="15" fillId="0" borderId="16" xfId="0" applyNumberFormat="1" applyFont="1" applyBorder="1">
      <alignment vertical="center"/>
    </xf>
    <xf numFmtId="176" fontId="15" fillId="0" borderId="282" xfId="0" applyNumberFormat="1" applyFont="1" applyBorder="1">
      <alignment vertical="center"/>
    </xf>
    <xf numFmtId="176" fontId="15" fillId="0" borderId="249" xfId="0" applyNumberFormat="1" applyFont="1" applyBorder="1">
      <alignment vertical="center"/>
    </xf>
    <xf numFmtId="176" fontId="15" fillId="0" borderId="317" xfId="0" applyNumberFormat="1" applyFont="1" applyBorder="1" applyAlignment="1">
      <alignment horizontal="right" vertical="center"/>
    </xf>
    <xf numFmtId="0" fontId="15" fillId="0" borderId="318" xfId="0" applyFont="1" applyBorder="1">
      <alignment vertical="center"/>
    </xf>
    <xf numFmtId="0" fontId="15" fillId="0" borderId="319" xfId="0" applyFont="1" applyBorder="1" applyAlignment="1">
      <alignment horizontal="center" vertical="center"/>
    </xf>
    <xf numFmtId="176" fontId="15" fillId="11" borderId="255" xfId="0" applyNumberFormat="1" applyFont="1" applyFill="1" applyBorder="1">
      <alignment vertical="center"/>
    </xf>
    <xf numFmtId="176" fontId="15" fillId="11" borderId="284" xfId="0" applyNumberFormat="1" applyFont="1" applyFill="1" applyBorder="1">
      <alignment vertical="center"/>
    </xf>
    <xf numFmtId="176" fontId="15" fillId="11" borderId="256" xfId="0" applyNumberFormat="1" applyFont="1" applyFill="1" applyBorder="1">
      <alignment vertical="center"/>
    </xf>
    <xf numFmtId="176" fontId="15" fillId="11" borderId="257" xfId="0" applyNumberFormat="1" applyFont="1" applyFill="1" applyBorder="1">
      <alignment vertical="center"/>
    </xf>
    <xf numFmtId="176" fontId="15" fillId="11" borderId="18" xfId="0" applyNumberFormat="1" applyFont="1" applyFill="1" applyBorder="1">
      <alignment vertical="center"/>
    </xf>
    <xf numFmtId="176" fontId="15" fillId="11" borderId="129" xfId="0" applyNumberFormat="1" applyFont="1" applyFill="1" applyBorder="1">
      <alignment vertical="center"/>
    </xf>
    <xf numFmtId="176" fontId="15" fillId="11" borderId="146" xfId="0" applyNumberFormat="1" applyFont="1" applyFill="1" applyBorder="1" applyAlignment="1">
      <alignment horizontal="right" vertical="center"/>
    </xf>
    <xf numFmtId="0" fontId="15" fillId="11" borderId="258" xfId="0" applyFont="1" applyFill="1" applyBorder="1" applyAlignment="1">
      <alignment horizontal="right" vertical="center"/>
    </xf>
    <xf numFmtId="176" fontId="15" fillId="11" borderId="316" xfId="0" applyNumberFormat="1" applyFont="1" applyFill="1" applyBorder="1">
      <alignment vertical="center"/>
    </xf>
    <xf numFmtId="0" fontId="15" fillId="11" borderId="119" xfId="0" applyFont="1" applyFill="1" applyBorder="1" applyAlignment="1">
      <alignment horizontal="right" vertical="center"/>
    </xf>
    <xf numFmtId="0" fontId="15" fillId="11" borderId="80" xfId="0" applyFont="1" applyFill="1" applyBorder="1" applyAlignment="1">
      <alignment horizontal="right" vertical="center"/>
    </xf>
    <xf numFmtId="0" fontId="15" fillId="11" borderId="15" xfId="0" applyFont="1" applyFill="1" applyBorder="1" applyAlignment="1">
      <alignment horizontal="right" vertical="center"/>
    </xf>
    <xf numFmtId="176" fontId="15" fillId="2" borderId="314" xfId="0" applyNumberFormat="1" applyFont="1" applyFill="1" applyBorder="1">
      <alignment vertical="center"/>
    </xf>
    <xf numFmtId="0" fontId="0" fillId="0" borderId="0" xfId="0" applyAlignment="1">
      <alignment horizontal="left" vertical="center"/>
    </xf>
    <xf numFmtId="0" fontId="22" fillId="0" borderId="0" xfId="0" applyFont="1" applyAlignment="1">
      <alignment horizontal="left" vertical="center"/>
    </xf>
    <xf numFmtId="0" fontId="0" fillId="0" borderId="1" xfId="0" applyBorder="1" applyAlignment="1">
      <alignment horizontal="center" vertical="center"/>
    </xf>
    <xf numFmtId="0" fontId="0" fillId="0" borderId="7" xfId="0" applyBorder="1" applyAlignment="1">
      <alignment horizontal="center" vertical="center"/>
    </xf>
    <xf numFmtId="0" fontId="0" fillId="0" borderId="101" xfId="0" applyBorder="1" applyAlignment="1">
      <alignment horizontal="center" vertical="center"/>
    </xf>
    <xf numFmtId="0" fontId="0" fillId="0" borderId="10" xfId="0" applyBorder="1" applyAlignment="1">
      <alignment horizontal="center" vertical="center"/>
    </xf>
    <xf numFmtId="0" fontId="0" fillId="0" borderId="320" xfId="0" applyBorder="1" applyAlignment="1">
      <alignment horizontal="center" vertical="center"/>
    </xf>
    <xf numFmtId="0" fontId="0" fillId="0" borderId="172" xfId="0" applyBorder="1" applyAlignment="1">
      <alignment horizontal="center" vertical="center"/>
    </xf>
    <xf numFmtId="0" fontId="0" fillId="0" borderId="205" xfId="0" applyBorder="1" applyAlignment="1">
      <alignment horizontal="center" vertical="center"/>
    </xf>
    <xf numFmtId="0" fontId="0" fillId="0" borderId="239" xfId="0" applyBorder="1" applyAlignment="1">
      <alignment horizontal="center" vertical="center"/>
    </xf>
    <xf numFmtId="0" fontId="0" fillId="0" borderId="152" xfId="0" applyBorder="1" applyAlignment="1">
      <alignment horizontal="center" vertical="center"/>
    </xf>
    <xf numFmtId="0" fontId="0" fillId="0" borderId="153" xfId="0" applyBorder="1" applyAlignment="1">
      <alignment horizontal="center" vertical="center"/>
    </xf>
    <xf numFmtId="176" fontId="1" fillId="0" borderId="153" xfId="0" applyNumberFormat="1" applyFont="1" applyBorder="1" applyAlignment="1">
      <alignment horizontal="center" vertical="center" shrinkToFit="1"/>
    </xf>
    <xf numFmtId="176" fontId="1" fillId="3" borderId="206" xfId="0" applyNumberFormat="1" applyFont="1" applyFill="1" applyBorder="1" applyAlignment="1">
      <alignment horizontal="center" vertical="center" shrinkToFit="1"/>
    </xf>
    <xf numFmtId="176" fontId="1" fillId="3" borderId="240" xfId="0" applyNumberFormat="1" applyFont="1" applyFill="1" applyBorder="1" applyAlignment="1">
      <alignment horizontal="center" vertical="center" shrinkToFit="1"/>
    </xf>
    <xf numFmtId="176" fontId="1" fillId="0" borderId="240" xfId="0" applyNumberFormat="1" applyFont="1" applyBorder="1" applyAlignment="1">
      <alignment horizontal="center" vertical="center" shrinkToFit="1"/>
    </xf>
    <xf numFmtId="176" fontId="1" fillId="0" borderId="207" xfId="0" applyNumberFormat="1" applyFont="1" applyBorder="1" applyAlignment="1">
      <alignment horizontal="center" vertical="center" shrinkToFit="1"/>
    </xf>
    <xf numFmtId="176" fontId="1" fillId="3" borderId="241" xfId="0" applyNumberFormat="1" applyFont="1" applyFill="1" applyBorder="1" applyAlignment="1">
      <alignment horizontal="center" vertical="center" shrinkToFit="1"/>
    </xf>
    <xf numFmtId="176" fontId="1" fillId="3" borderId="242" xfId="0" applyNumberFormat="1" applyFont="1" applyFill="1" applyBorder="1" applyAlignment="1">
      <alignment horizontal="center" vertical="center" shrinkToFit="1"/>
    </xf>
    <xf numFmtId="176" fontId="1" fillId="0" borderId="242" xfId="0" applyNumberFormat="1" applyFont="1" applyBorder="1" applyAlignment="1">
      <alignment horizontal="center" vertical="center" shrinkToFit="1"/>
    </xf>
    <xf numFmtId="176" fontId="1" fillId="0" borderId="273" xfId="0" applyNumberFormat="1" applyFont="1" applyBorder="1" applyAlignment="1">
      <alignment horizontal="center" vertical="center" shrinkToFit="1"/>
    </xf>
    <xf numFmtId="176" fontId="1" fillId="0" borderId="274" xfId="0" applyNumberFormat="1" applyFont="1" applyBorder="1" applyAlignment="1">
      <alignment horizontal="center" vertical="center" shrinkToFit="1"/>
    </xf>
    <xf numFmtId="176" fontId="1" fillId="0" borderId="323" xfId="0" applyNumberFormat="1" applyFont="1" applyBorder="1" applyAlignment="1">
      <alignment horizontal="center" vertical="center" shrinkToFit="1"/>
    </xf>
    <xf numFmtId="176" fontId="1" fillId="0" borderId="324" xfId="0" applyNumberFormat="1" applyFont="1" applyBorder="1" applyAlignment="1">
      <alignment horizontal="center" vertical="center" shrinkToFit="1"/>
    </xf>
    <xf numFmtId="176" fontId="1" fillId="0" borderId="325" xfId="0" applyNumberFormat="1" applyFont="1" applyBorder="1" applyAlignment="1">
      <alignment horizontal="center" vertical="center" shrinkToFit="1"/>
    </xf>
    <xf numFmtId="176" fontId="1" fillId="0" borderId="208" xfId="0" applyNumberFormat="1" applyFont="1" applyBorder="1" applyAlignment="1">
      <alignment horizontal="center" vertical="center" shrinkToFit="1"/>
    </xf>
    <xf numFmtId="176" fontId="1" fillId="0" borderId="244" xfId="0" applyNumberFormat="1" applyFont="1" applyBorder="1" applyAlignment="1">
      <alignment horizontal="center" vertical="center" shrinkToFit="1"/>
    </xf>
    <xf numFmtId="176" fontId="1" fillId="0" borderId="209" xfId="0" applyNumberFormat="1" applyFont="1" applyBorder="1" applyAlignment="1">
      <alignment horizontal="center" vertical="center" shrinkToFit="1"/>
    </xf>
    <xf numFmtId="176" fontId="1" fillId="0" borderId="233" xfId="0" applyNumberFormat="1" applyFont="1" applyBorder="1" applyAlignment="1">
      <alignment horizontal="center" vertical="center" shrinkToFit="1"/>
    </xf>
    <xf numFmtId="176" fontId="1" fillId="0" borderId="326" xfId="0" applyNumberFormat="1" applyFont="1" applyBorder="1" applyAlignment="1">
      <alignment horizontal="center" vertical="center" shrinkToFit="1"/>
    </xf>
    <xf numFmtId="176" fontId="1" fillId="0" borderId="167" xfId="0" applyNumberFormat="1" applyFont="1" applyBorder="1" applyAlignment="1">
      <alignment horizontal="center" vertical="center" shrinkToFit="1"/>
    </xf>
    <xf numFmtId="176" fontId="1" fillId="0" borderId="321" xfId="0" applyNumberFormat="1" applyFont="1" applyBorder="1" applyAlignment="1">
      <alignment horizontal="center" vertical="center" shrinkToFit="1"/>
    </xf>
    <xf numFmtId="176" fontId="1" fillId="0" borderId="327" xfId="0" applyNumberFormat="1" applyFont="1" applyBorder="1" applyAlignment="1">
      <alignment horizontal="center" vertical="center" shrinkToFit="1"/>
    </xf>
    <xf numFmtId="176" fontId="1" fillId="0" borderId="328" xfId="0" applyNumberFormat="1" applyFont="1" applyBorder="1" applyAlignment="1">
      <alignment horizontal="center" vertical="center" shrinkToFit="1"/>
    </xf>
    <xf numFmtId="176" fontId="1" fillId="0" borderId="329" xfId="0" applyNumberFormat="1" applyFont="1" applyBorder="1" applyAlignment="1">
      <alignment horizontal="center" vertical="center" shrinkToFit="1"/>
    </xf>
    <xf numFmtId="0" fontId="0" fillId="0" borderId="45" xfId="0" applyBorder="1" applyAlignment="1">
      <alignment horizontal="center" vertical="center"/>
    </xf>
    <xf numFmtId="0" fontId="0" fillId="0" borderId="208" xfId="0" applyBorder="1" applyAlignment="1">
      <alignment horizontal="center" vertical="center"/>
    </xf>
    <xf numFmtId="0" fontId="0" fillId="0" borderId="244" xfId="0" applyBorder="1" applyAlignment="1">
      <alignment horizontal="center" vertical="center"/>
    </xf>
    <xf numFmtId="0" fontId="0" fillId="0" borderId="209" xfId="0" applyBorder="1" applyAlignment="1">
      <alignment horizontal="center" vertical="center"/>
    </xf>
    <xf numFmtId="0" fontId="0" fillId="0" borderId="92" xfId="0" applyBorder="1" applyAlignment="1">
      <alignment horizontal="center" vertical="center"/>
    </xf>
    <xf numFmtId="0" fontId="0" fillId="0" borderId="75" xfId="0" applyBorder="1" applyAlignment="1">
      <alignment horizontal="center" vertical="center" wrapText="1"/>
    </xf>
    <xf numFmtId="0" fontId="0" fillId="0" borderId="20" xfId="0" applyBorder="1" applyAlignment="1">
      <alignment horizontal="center" vertical="center"/>
    </xf>
    <xf numFmtId="0" fontId="0" fillId="0" borderId="69" xfId="0" applyBorder="1" applyAlignment="1">
      <alignment horizontal="center" vertical="center"/>
    </xf>
    <xf numFmtId="0" fontId="0" fillId="0" borderId="46" xfId="0" applyBorder="1" applyAlignment="1">
      <alignment horizontal="center" vertical="center"/>
    </xf>
    <xf numFmtId="0" fontId="0" fillId="0" borderId="330" xfId="0" applyBorder="1" applyAlignment="1">
      <alignment horizontal="center" vertical="center"/>
    </xf>
    <xf numFmtId="0" fontId="0" fillId="0" borderId="8" xfId="0" applyBorder="1" applyAlignment="1">
      <alignment horizontal="center" vertical="center"/>
    </xf>
    <xf numFmtId="0" fontId="0" fillId="0" borderId="331" xfId="0" applyBorder="1" applyAlignment="1">
      <alignment horizontal="center" vertical="center"/>
    </xf>
    <xf numFmtId="0" fontId="0" fillId="0" borderId="252" xfId="0" applyBorder="1" applyAlignment="1">
      <alignment horizontal="center" vertical="center"/>
    </xf>
    <xf numFmtId="0" fontId="0" fillId="0" borderId="130" xfId="0" applyBorder="1" applyAlignment="1">
      <alignment horizontal="center" vertical="center"/>
    </xf>
    <xf numFmtId="0" fontId="0" fillId="0" borderId="234" xfId="0" applyBorder="1" applyAlignment="1">
      <alignment horizontal="center" vertical="center"/>
    </xf>
    <xf numFmtId="0" fontId="0" fillId="0" borderId="328" xfId="0" applyBorder="1" applyAlignment="1">
      <alignment horizontal="center" vertical="center"/>
    </xf>
    <xf numFmtId="176" fontId="15" fillId="0" borderId="153" xfId="0" applyNumberFormat="1" applyFont="1" applyBorder="1" applyAlignment="1">
      <alignment horizontal="center" vertical="center" shrinkToFit="1"/>
    </xf>
    <xf numFmtId="0" fontId="0" fillId="0" borderId="288" xfId="0" applyBorder="1" applyAlignment="1">
      <alignment horizontal="center" vertical="center"/>
    </xf>
    <xf numFmtId="0" fontId="0" fillId="0" borderId="332" xfId="0" applyBorder="1" applyAlignment="1">
      <alignment horizontal="center" vertical="center"/>
    </xf>
    <xf numFmtId="176" fontId="15" fillId="0" borderId="288" xfId="0" applyNumberFormat="1" applyFont="1" applyBorder="1" applyAlignment="1">
      <alignment horizontal="center" vertical="center" shrinkToFit="1"/>
    </xf>
    <xf numFmtId="176" fontId="15" fillId="0" borderId="289" xfId="0" applyNumberFormat="1" applyFont="1" applyBorder="1" applyAlignment="1">
      <alignment horizontal="center" vertical="center" shrinkToFit="1"/>
    </xf>
    <xf numFmtId="176" fontId="15" fillId="0" borderId="321" xfId="0" applyNumberFormat="1" applyFont="1" applyBorder="1" applyAlignment="1">
      <alignment horizontal="center" vertical="center" shrinkToFit="1"/>
    </xf>
    <xf numFmtId="176" fontId="15" fillId="0" borderId="333" xfId="0" applyNumberFormat="1" applyFont="1" applyBorder="1" applyAlignment="1">
      <alignment horizontal="center" vertical="center" shrinkToFit="1"/>
    </xf>
    <xf numFmtId="176" fontId="1" fillId="0" borderId="322" xfId="0" applyNumberFormat="1" applyFont="1" applyBorder="1" applyAlignment="1">
      <alignment horizontal="center" vertical="center" shrinkToFit="1"/>
    </xf>
    <xf numFmtId="176" fontId="1" fillId="2" borderId="273" xfId="0" applyNumberFormat="1" applyFont="1" applyFill="1" applyBorder="1" applyAlignment="1">
      <alignment horizontal="center" vertical="center" shrinkToFit="1"/>
    </xf>
    <xf numFmtId="176" fontId="15" fillId="0" borderId="291" xfId="0" applyNumberFormat="1" applyFont="1" applyBorder="1" applyAlignment="1">
      <alignment horizontal="center" vertical="center" shrinkToFit="1"/>
    </xf>
    <xf numFmtId="176" fontId="15" fillId="2" borderId="165" xfId="0" applyNumberFormat="1" applyFont="1" applyFill="1" applyBorder="1">
      <alignment vertical="center"/>
    </xf>
    <xf numFmtId="176" fontId="15" fillId="2" borderId="315" xfId="0" applyNumberFormat="1" applyFont="1" applyFill="1" applyBorder="1">
      <alignment vertical="center"/>
    </xf>
    <xf numFmtId="0" fontId="57" fillId="0" borderId="0" xfId="0" applyFont="1">
      <alignment vertical="center"/>
    </xf>
    <xf numFmtId="0" fontId="58" fillId="0" borderId="0" xfId="0" applyFont="1">
      <alignment vertical="center"/>
    </xf>
    <xf numFmtId="0" fontId="7" fillId="0" borderId="0" xfId="0" applyFont="1" applyAlignment="1">
      <alignment horizontal="center" vertical="center"/>
    </xf>
    <xf numFmtId="49" fontId="9" fillId="0" borderId="0" xfId="0" applyNumberFormat="1" applyFont="1">
      <alignment vertical="center"/>
    </xf>
    <xf numFmtId="0" fontId="12" fillId="0" borderId="0" xfId="0" applyFont="1">
      <alignment vertical="center"/>
    </xf>
    <xf numFmtId="49" fontId="12" fillId="0" borderId="0" xfId="0" applyNumberFormat="1" applyFont="1">
      <alignment vertical="center"/>
    </xf>
    <xf numFmtId="0" fontId="12" fillId="0" borderId="0" xfId="0" applyFont="1" applyAlignment="1">
      <alignment horizontal="center" vertical="center"/>
    </xf>
    <xf numFmtId="49" fontId="7" fillId="0" borderId="0" xfId="0" applyNumberFormat="1" applyFont="1">
      <alignment vertical="center"/>
    </xf>
    <xf numFmtId="0" fontId="36" fillId="0" borderId="0" xfId="3" quotePrefix="1" applyFont="1">
      <alignment vertical="center"/>
    </xf>
    <xf numFmtId="0" fontId="9" fillId="0" borderId="0" xfId="3" applyFont="1">
      <alignment vertical="center"/>
    </xf>
    <xf numFmtId="0" fontId="9" fillId="0" borderId="0" xfId="0" applyFont="1">
      <alignment vertical="center"/>
    </xf>
    <xf numFmtId="0" fontId="17" fillId="0" borderId="2" xfId="0" applyFont="1" applyBorder="1">
      <alignment vertical="center"/>
    </xf>
    <xf numFmtId="0" fontId="17" fillId="0" borderId="5" xfId="0" applyFont="1" applyBorder="1">
      <alignment vertical="center"/>
    </xf>
    <xf numFmtId="0" fontId="17" fillId="0" borderId="3" xfId="0" applyFont="1" applyBorder="1">
      <alignment vertical="center"/>
    </xf>
    <xf numFmtId="0" fontId="17" fillId="0" borderId="212" xfId="0" applyFont="1" applyBorder="1">
      <alignment vertical="center"/>
    </xf>
    <xf numFmtId="0" fontId="17" fillId="0" borderId="35" xfId="0" applyFont="1" applyBorder="1">
      <alignment vertical="center"/>
    </xf>
    <xf numFmtId="0" fontId="17" fillId="0" borderId="13" xfId="0" applyFont="1" applyBorder="1">
      <alignment vertical="center"/>
    </xf>
    <xf numFmtId="0" fontId="17" fillId="0" borderId="11" xfId="0" applyFont="1" applyBorder="1">
      <alignment vertical="center"/>
    </xf>
    <xf numFmtId="0" fontId="17" fillId="0" borderId="305" xfId="0" applyFont="1" applyBorder="1">
      <alignment vertical="center"/>
    </xf>
    <xf numFmtId="0" fontId="17" fillId="0" borderId="335" xfId="0" applyFont="1" applyBorder="1">
      <alignment vertical="center"/>
    </xf>
    <xf numFmtId="0" fontId="17" fillId="0" borderId="6" xfId="0" applyFont="1" applyBorder="1">
      <alignment vertical="center"/>
    </xf>
    <xf numFmtId="0" fontId="17" fillId="0" borderId="4" xfId="0" applyFont="1" applyBorder="1">
      <alignment vertical="center"/>
    </xf>
    <xf numFmtId="0" fontId="17" fillId="0" borderId="334" xfId="0" applyFont="1" applyBorder="1">
      <alignment vertical="center"/>
    </xf>
    <xf numFmtId="0" fontId="17" fillId="0" borderId="218" xfId="0" applyFont="1" applyBorder="1">
      <alignment vertical="center"/>
    </xf>
    <xf numFmtId="0" fontId="17" fillId="0" borderId="102" xfId="0" applyFont="1" applyBorder="1">
      <alignment vertical="center"/>
    </xf>
    <xf numFmtId="0" fontId="17" fillId="0" borderId="249" xfId="0" applyFont="1" applyBorder="1">
      <alignment vertical="center"/>
    </xf>
    <xf numFmtId="0" fontId="17" fillId="0" borderId="16" xfId="0" applyFont="1" applyBorder="1">
      <alignment vertical="center"/>
    </xf>
    <xf numFmtId="0" fontId="17" fillId="0" borderId="129" xfId="0" applyFont="1" applyBorder="1">
      <alignment vertical="center"/>
    </xf>
    <xf numFmtId="0" fontId="17" fillId="0" borderId="225" xfId="0" applyFont="1" applyBorder="1">
      <alignment vertical="center"/>
    </xf>
    <xf numFmtId="0" fontId="17" fillId="0" borderId="337" xfId="0" applyFont="1" applyBorder="1">
      <alignment vertical="center"/>
    </xf>
    <xf numFmtId="0" fontId="17" fillId="0" borderId="9" xfId="0" applyFont="1" applyBorder="1">
      <alignment vertical="center"/>
    </xf>
    <xf numFmtId="0" fontId="17" fillId="0" borderId="338" xfId="0" applyFont="1" applyBorder="1">
      <alignment vertical="center"/>
    </xf>
    <xf numFmtId="0" fontId="17" fillId="0" borderId="181" xfId="0" applyFont="1" applyBorder="1">
      <alignment vertical="center"/>
    </xf>
    <xf numFmtId="0" fontId="7" fillId="0" borderId="1" xfId="0" applyFont="1" applyBorder="1">
      <alignment vertical="center"/>
    </xf>
    <xf numFmtId="49" fontId="7" fillId="0" borderId="3" xfId="0" applyNumberFormat="1" applyFont="1" applyBorder="1">
      <alignment vertical="center"/>
    </xf>
    <xf numFmtId="0" fontId="7" fillId="0" borderId="3" xfId="0" applyFont="1" applyBorder="1">
      <alignment vertical="center"/>
    </xf>
    <xf numFmtId="0" fontId="59" fillId="0" borderId="2" xfId="0" applyFont="1" applyBorder="1">
      <alignment vertical="center"/>
    </xf>
    <xf numFmtId="0" fontId="59" fillId="0" borderId="3" xfId="0" applyFont="1" applyBorder="1">
      <alignment vertical="center"/>
    </xf>
    <xf numFmtId="0" fontId="59" fillId="0" borderId="212" xfId="0" applyFont="1" applyBorder="1">
      <alignment vertical="center"/>
    </xf>
    <xf numFmtId="0" fontId="7" fillId="0" borderId="4" xfId="0" applyFont="1" applyBorder="1">
      <alignment vertical="center"/>
    </xf>
    <xf numFmtId="0" fontId="40" fillId="0" borderId="10" xfId="0" applyFont="1" applyBorder="1">
      <alignment vertical="center"/>
    </xf>
    <xf numFmtId="0" fontId="40" fillId="0" borderId="11" xfId="0" applyFont="1" applyBorder="1">
      <alignment vertical="center"/>
    </xf>
    <xf numFmtId="0" fontId="7" fillId="0" borderId="11" xfId="0" applyFont="1" applyBorder="1">
      <alignment vertical="center"/>
    </xf>
    <xf numFmtId="0" fontId="7" fillId="0" borderId="7" xfId="0" applyFont="1" applyBorder="1">
      <alignment vertical="center"/>
    </xf>
    <xf numFmtId="0" fontId="40" fillId="0" borderId="1" xfId="0" applyFont="1" applyBorder="1">
      <alignment vertical="center"/>
    </xf>
    <xf numFmtId="0" fontId="40" fillId="0" borderId="3" xfId="0" applyFont="1" applyBorder="1">
      <alignment vertical="center"/>
    </xf>
    <xf numFmtId="0" fontId="7" fillId="0" borderId="101" xfId="0" applyFont="1" applyBorder="1">
      <alignment vertical="center"/>
    </xf>
    <xf numFmtId="0" fontId="7" fillId="0" borderId="334" xfId="0" applyFont="1" applyBorder="1">
      <alignment vertical="center"/>
    </xf>
    <xf numFmtId="0" fontId="60" fillId="0" borderId="5" xfId="0" applyFont="1" applyBorder="1">
      <alignment vertical="center"/>
    </xf>
    <xf numFmtId="0" fontId="60" fillId="0" borderId="336" xfId="0" applyFont="1" applyBorder="1">
      <alignment vertical="center"/>
    </xf>
    <xf numFmtId="0" fontId="60" fillId="0" borderId="129" xfId="0" applyFont="1" applyBorder="1">
      <alignment vertical="center"/>
    </xf>
    <xf numFmtId="0" fontId="60" fillId="0" borderId="35" xfId="0" applyFont="1" applyBorder="1">
      <alignment vertical="center"/>
    </xf>
    <xf numFmtId="0" fontId="60" fillId="0" borderId="218" xfId="0" applyFont="1" applyBorder="1">
      <alignment vertical="center"/>
    </xf>
    <xf numFmtId="49" fontId="26" fillId="0" borderId="0" xfId="0" applyNumberFormat="1" applyFont="1" applyAlignment="1">
      <alignment horizontal="right" vertical="center"/>
    </xf>
    <xf numFmtId="0" fontId="60" fillId="0" borderId="0" xfId="0" applyFont="1">
      <alignment vertical="center"/>
    </xf>
    <xf numFmtId="0" fontId="36" fillId="0" borderId="0" xfId="0" applyFont="1">
      <alignment vertical="center"/>
    </xf>
    <xf numFmtId="0" fontId="61" fillId="0" borderId="0" xfId="0" applyFont="1">
      <alignment vertical="center"/>
    </xf>
    <xf numFmtId="0" fontId="53" fillId="0" borderId="0" xfId="0" applyFont="1">
      <alignment vertical="center"/>
    </xf>
    <xf numFmtId="0" fontId="62" fillId="0" borderId="0" xfId="0" applyFont="1">
      <alignment vertical="center"/>
    </xf>
    <xf numFmtId="0" fontId="63" fillId="0" borderId="0" xfId="0" applyFont="1">
      <alignment vertical="center"/>
    </xf>
    <xf numFmtId="0" fontId="64" fillId="0" borderId="0" xfId="0" applyFont="1">
      <alignment vertical="center"/>
    </xf>
    <xf numFmtId="0" fontId="65" fillId="0" borderId="0" xfId="0" applyFont="1">
      <alignment vertical="center"/>
    </xf>
    <xf numFmtId="0" fontId="51" fillId="0" borderId="305" xfId="0" applyFont="1" applyBorder="1">
      <alignment vertical="center"/>
    </xf>
    <xf numFmtId="0" fontId="51" fillId="0" borderId="11" xfId="0" applyFont="1" applyBorder="1">
      <alignment vertical="center"/>
    </xf>
    <xf numFmtId="0" fontId="51" fillId="0" borderId="35" xfId="0" applyFont="1" applyBorder="1">
      <alignment vertical="center"/>
    </xf>
    <xf numFmtId="0" fontId="51" fillId="0" borderId="0" xfId="0" applyFont="1">
      <alignment vertical="center"/>
    </xf>
    <xf numFmtId="0" fontId="51" fillId="0" borderId="129" xfId="0" applyFont="1" applyBorder="1">
      <alignment vertical="center"/>
    </xf>
    <xf numFmtId="0" fontId="51" fillId="0" borderId="16" xfId="0" applyFont="1" applyBorder="1">
      <alignment vertical="center"/>
    </xf>
    <xf numFmtId="0" fontId="51" fillId="0" borderId="212" xfId="0" applyFont="1" applyBorder="1">
      <alignment vertical="center"/>
    </xf>
    <xf numFmtId="0" fontId="51" fillId="0" borderId="3" xfId="0" applyFont="1" applyBorder="1">
      <alignment vertical="center"/>
    </xf>
    <xf numFmtId="0" fontId="51" fillId="0" borderId="338" xfId="0" applyFont="1" applyBorder="1">
      <alignment vertical="center"/>
    </xf>
    <xf numFmtId="0" fontId="51" fillId="0" borderId="9" xfId="0" applyFont="1" applyBorder="1">
      <alignment vertical="center"/>
    </xf>
    <xf numFmtId="0" fontId="51" fillId="0" borderId="218" xfId="0" applyFont="1" applyBorder="1">
      <alignment vertical="center"/>
    </xf>
    <xf numFmtId="0" fontId="51" fillId="0" borderId="334" xfId="0" applyFont="1" applyBorder="1">
      <alignment vertical="center"/>
    </xf>
    <xf numFmtId="0" fontId="63" fillId="0" borderId="0" xfId="0" applyFont="1" applyAlignment="1">
      <alignment horizontal="center" vertical="center"/>
    </xf>
    <xf numFmtId="0" fontId="40" fillId="0" borderId="7" xfId="0" applyFont="1" applyBorder="1">
      <alignment vertical="center"/>
    </xf>
    <xf numFmtId="0" fontId="66" fillId="0" borderId="0" xfId="1" applyFont="1">
      <alignment vertical="center"/>
    </xf>
    <xf numFmtId="0" fontId="67" fillId="0" borderId="0" xfId="0" applyFont="1">
      <alignment vertical="center"/>
    </xf>
    <xf numFmtId="0" fontId="15" fillId="0" borderId="334" xfId="0" applyFont="1" applyBorder="1" applyAlignment="1">
      <alignment horizontal="center" vertical="center"/>
    </xf>
    <xf numFmtId="0" fontId="12" fillId="0" borderId="254" xfId="0" applyFont="1" applyBorder="1" applyAlignment="1">
      <alignment horizontal="center" vertical="center" wrapText="1"/>
    </xf>
    <xf numFmtId="0" fontId="12" fillId="0" borderId="256" xfId="0" applyFont="1" applyBorder="1" applyAlignment="1">
      <alignment horizontal="left" vertical="center" wrapText="1"/>
    </xf>
    <xf numFmtId="0" fontId="24" fillId="0" borderId="0" xfId="0" applyFont="1" applyAlignment="1">
      <alignment horizontal="left" vertical="center"/>
    </xf>
    <xf numFmtId="0" fontId="12" fillId="0" borderId="0" xfId="0" applyFont="1" applyAlignment="1">
      <alignment horizontal="center" vertical="center" wrapText="1"/>
    </xf>
    <xf numFmtId="0" fontId="12" fillId="0" borderId="0" xfId="0" applyFont="1" applyAlignment="1">
      <alignment horizontal="left" vertical="center" wrapText="1"/>
    </xf>
    <xf numFmtId="0" fontId="16" fillId="2" borderId="0" xfId="0" applyFont="1" applyFill="1" applyAlignment="1">
      <alignment horizontal="left" vertical="center" wrapText="1"/>
    </xf>
    <xf numFmtId="0" fontId="26" fillId="0" borderId="0" xfId="0" applyFont="1">
      <alignment vertical="center"/>
    </xf>
    <xf numFmtId="0" fontId="68" fillId="0" borderId="0" xfId="0" applyFont="1">
      <alignment vertical="center"/>
    </xf>
    <xf numFmtId="49" fontId="68" fillId="0" borderId="0" xfId="0" applyNumberFormat="1" applyFont="1">
      <alignment vertical="center"/>
    </xf>
    <xf numFmtId="0" fontId="26" fillId="0" borderId="0" xfId="0" applyFont="1" applyAlignment="1">
      <alignment horizontal="center" vertical="center"/>
    </xf>
    <xf numFmtId="49" fontId="25" fillId="0" borderId="0" xfId="0" applyNumberFormat="1" applyFont="1">
      <alignment vertical="center"/>
    </xf>
    <xf numFmtId="0" fontId="69" fillId="0" borderId="0" xfId="0" applyFont="1">
      <alignment vertical="center"/>
    </xf>
    <xf numFmtId="49" fontId="23" fillId="0" borderId="0" xfId="1" applyNumberFormat="1" applyFont="1">
      <alignment vertical="center"/>
    </xf>
    <xf numFmtId="0" fontId="20" fillId="0" borderId="0" xfId="3" applyFont="1">
      <alignment vertical="center"/>
    </xf>
    <xf numFmtId="0" fontId="5" fillId="0" borderId="171" xfId="0" applyFont="1" applyBorder="1" applyAlignment="1">
      <alignment horizontal="center" vertical="center"/>
    </xf>
    <xf numFmtId="0" fontId="5" fillId="0" borderId="175" xfId="0" applyFont="1" applyBorder="1" applyAlignment="1">
      <alignment horizontal="center" vertical="center"/>
    </xf>
    <xf numFmtId="0" fontId="5" fillId="0" borderId="178" xfId="0" applyFont="1" applyBorder="1" applyAlignment="1">
      <alignment horizontal="center" vertical="center"/>
    </xf>
    <xf numFmtId="179" fontId="35" fillId="5" borderId="21" xfId="2" quotePrefix="1" applyNumberFormat="1" applyFont="1" applyFill="1" applyBorder="1" applyAlignment="1">
      <alignment horizontal="center" vertical="center"/>
    </xf>
    <xf numFmtId="179" fontId="35" fillId="5" borderId="21" xfId="2" applyNumberFormat="1" applyFont="1" applyFill="1" applyBorder="1" applyAlignment="1">
      <alignment horizontal="center" vertical="center"/>
    </xf>
    <xf numFmtId="0" fontId="35" fillId="5" borderId="25" xfId="2" applyFont="1" applyFill="1" applyBorder="1" applyAlignment="1">
      <alignment horizontal="center" vertical="center"/>
    </xf>
    <xf numFmtId="0" fontId="35" fillId="5" borderId="26" xfId="2" applyFont="1" applyFill="1" applyBorder="1" applyAlignment="1">
      <alignment horizontal="center" vertical="center"/>
    </xf>
    <xf numFmtId="0" fontId="35" fillId="5" borderId="23" xfId="2" applyFont="1" applyFill="1" applyBorder="1" applyAlignment="1">
      <alignment horizontal="center" vertical="center"/>
    </xf>
    <xf numFmtId="0" fontId="35" fillId="5" borderId="21" xfId="2" applyFont="1" applyFill="1" applyBorder="1" applyAlignment="1">
      <alignment horizontal="center" vertical="center"/>
    </xf>
    <xf numFmtId="179" fontId="35" fillId="5" borderId="16" xfId="2" applyNumberFormat="1" applyFont="1" applyFill="1" applyBorder="1" applyAlignment="1">
      <alignment horizontal="center" vertical="center"/>
    </xf>
    <xf numFmtId="179" fontId="35" fillId="5" borderId="128" xfId="2" applyNumberFormat="1" applyFont="1" applyFill="1" applyBorder="1" applyAlignment="1">
      <alignment horizontal="center" vertical="center"/>
    </xf>
    <xf numFmtId="179" fontId="35" fillId="5" borderId="129" xfId="2" applyNumberFormat="1" applyFont="1" applyFill="1" applyBorder="1" applyAlignment="1">
      <alignment horizontal="center" vertical="center"/>
    </xf>
    <xf numFmtId="179" fontId="35" fillId="5" borderId="130" xfId="2" applyNumberFormat="1" applyFont="1" applyFill="1" applyBorder="1" applyAlignment="1">
      <alignment horizontal="center" vertical="center"/>
    </xf>
    <xf numFmtId="0" fontId="10" fillId="0" borderId="37" xfId="5" applyFont="1" applyBorder="1" applyAlignment="1">
      <alignment horizontal="center" vertical="center" textRotation="255" shrinkToFit="1"/>
    </xf>
    <xf numFmtId="0" fontId="10" fillId="0" borderId="44" xfId="5" applyFont="1" applyBorder="1" applyAlignment="1">
      <alignment horizontal="center" vertical="center" textRotation="255" shrinkToFit="1"/>
    </xf>
    <xf numFmtId="0" fontId="10" fillId="0" borderId="81" xfId="5" applyFont="1" applyBorder="1" applyAlignment="1">
      <alignment horizontal="center" vertical="center" textRotation="255" shrinkToFit="1"/>
    </xf>
  </cellXfs>
  <cellStyles count="8">
    <cellStyle name="ハイパーリンク" xfId="1" builtinId="8"/>
    <cellStyle name="ハイパーリンク 2" xfId="6" xr:uid="{B9CDCFCE-4F10-4A33-9877-369A8AF095EA}"/>
    <cellStyle name="標準" xfId="0" builtinId="0"/>
    <cellStyle name="標準 2" xfId="3" xr:uid="{00000000-0005-0000-0000-000002000000}"/>
    <cellStyle name="標準 2 2" xfId="5" xr:uid="{5F17265C-C231-4635-9F97-19859FD77CED}"/>
    <cellStyle name="標準 2 3" xfId="7" xr:uid="{4E6B5724-CE33-406D-AB5C-8CA5A45795DE}"/>
    <cellStyle name="標準 3" xfId="4" xr:uid="{00000000-0005-0000-0000-000003000000}"/>
    <cellStyle name="標準 4" xfId="2" xr:uid="{00000000-0005-0000-0000-000004000000}"/>
  </cellStyles>
  <dxfs count="24">
    <dxf>
      <fill>
        <patternFill>
          <bgColor rgb="FFCCFFFF"/>
        </patternFill>
      </fill>
    </dxf>
    <dxf>
      <fill>
        <patternFill>
          <bgColor rgb="FFFFCCFF"/>
        </patternFill>
      </fill>
    </dxf>
    <dxf>
      <fill>
        <patternFill>
          <bgColor rgb="FFCCFFFF"/>
        </patternFill>
      </fill>
    </dxf>
    <dxf>
      <fill>
        <patternFill>
          <bgColor rgb="FFFFCCFF"/>
        </patternFill>
      </fill>
    </dxf>
    <dxf>
      <fill>
        <patternFill>
          <bgColor rgb="FFCCFFFF"/>
        </patternFill>
      </fill>
    </dxf>
    <dxf>
      <fill>
        <patternFill>
          <bgColor rgb="FFFFCCFF"/>
        </patternFill>
      </fill>
    </dxf>
    <dxf>
      <fill>
        <patternFill>
          <bgColor rgb="FFCCFFFF"/>
        </patternFill>
      </fill>
    </dxf>
    <dxf>
      <fill>
        <patternFill>
          <bgColor rgb="FFFFCCFF"/>
        </patternFill>
      </fill>
    </dxf>
    <dxf>
      <fill>
        <patternFill>
          <bgColor rgb="FFFFCCFF"/>
        </patternFill>
      </fill>
    </dxf>
    <dxf>
      <fill>
        <patternFill>
          <bgColor rgb="FFCCFFFF"/>
        </patternFill>
      </fill>
    </dxf>
    <dxf>
      <fill>
        <patternFill>
          <bgColor rgb="FFCCFFFF"/>
        </patternFill>
      </fill>
    </dxf>
    <dxf>
      <fill>
        <patternFill>
          <bgColor rgb="FFFFCCFF"/>
        </patternFill>
      </fill>
    </dxf>
    <dxf>
      <fill>
        <patternFill>
          <bgColor rgb="FFCCFFFF"/>
        </patternFill>
      </fill>
    </dxf>
    <dxf>
      <fill>
        <patternFill>
          <bgColor rgb="FFFFCCFF"/>
        </patternFill>
      </fill>
    </dxf>
    <dxf>
      <fill>
        <patternFill>
          <bgColor rgb="FFCCFFFF"/>
        </patternFill>
      </fill>
    </dxf>
    <dxf>
      <fill>
        <patternFill>
          <bgColor rgb="FFFFCCFF"/>
        </patternFill>
      </fill>
    </dxf>
    <dxf>
      <fill>
        <patternFill>
          <bgColor rgb="FFCCFFFF"/>
        </patternFill>
      </fill>
    </dxf>
    <dxf>
      <fill>
        <patternFill>
          <bgColor rgb="FFFFCCFF"/>
        </patternFill>
      </fill>
    </dxf>
    <dxf>
      <fill>
        <patternFill>
          <bgColor rgb="FFCCFFFF"/>
        </patternFill>
      </fill>
    </dxf>
    <dxf>
      <fill>
        <patternFill>
          <bgColor rgb="FFFFCCFF"/>
        </patternFill>
      </fill>
    </dxf>
    <dxf>
      <fill>
        <patternFill>
          <bgColor rgb="FFFFCCFF"/>
        </patternFill>
      </fill>
    </dxf>
    <dxf>
      <fill>
        <patternFill>
          <bgColor rgb="FFCCFFFF"/>
        </patternFill>
      </fill>
    </dxf>
    <dxf>
      <fill>
        <patternFill>
          <bgColor rgb="FFCCFFFF"/>
        </patternFill>
      </fill>
    </dxf>
    <dxf>
      <fill>
        <patternFill>
          <bgColor rgb="FFFFCCFF"/>
        </patternFill>
      </fill>
    </dxf>
  </dxfs>
  <tableStyles count="0" defaultTableStyle="TableStyleMedium2" defaultPivotStyle="PivotStyleLight16"/>
  <colors>
    <mruColors>
      <color rgb="FFCCFFFF"/>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png"/><Relationship Id="rId4" Type="http://schemas.openxmlformats.org/officeDocument/2006/relationships/image" Target="../media/image4.emf"/></Relationships>
</file>

<file path=xl/drawings/_rels/drawing10.xml.rels><?xml version="1.0" encoding="UTF-8" standalone="yes"?>
<Relationships xmlns="http://schemas.openxmlformats.org/package/2006/relationships"><Relationship Id="rId1" Type="http://schemas.openxmlformats.org/officeDocument/2006/relationships/image" Target="../media/image13.emf"/></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4.emf"/></Relationships>
</file>

<file path=xl/drawings/_rels/drawing4.x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emf"/></Relationships>
</file>

<file path=xl/drawings/_rels/drawing5.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emf"/></Relationships>
</file>

<file path=xl/drawings/_rels/drawing9.xml.rels><?xml version="1.0" encoding="UTF-8" standalone="yes"?>
<Relationships xmlns="http://schemas.openxmlformats.org/package/2006/relationships"><Relationship Id="rId2" Type="http://schemas.openxmlformats.org/officeDocument/2006/relationships/image" Target="../media/image12.emf"/><Relationship Id="rId1" Type="http://schemas.openxmlformats.org/officeDocument/2006/relationships/image" Target="../media/image11.jpeg"/></Relationships>
</file>

<file path=xl/drawings/drawing1.xml><?xml version="1.0" encoding="utf-8"?>
<xdr:wsDr xmlns:xdr="http://schemas.openxmlformats.org/drawingml/2006/spreadsheetDrawing" xmlns:a="http://schemas.openxmlformats.org/drawingml/2006/main">
  <xdr:twoCellAnchor>
    <xdr:from>
      <xdr:col>2</xdr:col>
      <xdr:colOff>286871</xdr:colOff>
      <xdr:row>127</xdr:row>
      <xdr:rowOff>118781</xdr:rowOff>
    </xdr:from>
    <xdr:to>
      <xdr:col>35</xdr:col>
      <xdr:colOff>89647</xdr:colOff>
      <xdr:row>139</xdr:row>
      <xdr:rowOff>62751</xdr:rowOff>
    </xdr:to>
    <xdr:sp macro="" textlink="">
      <xdr:nvSpPr>
        <xdr:cNvPr id="5" name="大かっこ 4">
          <a:extLst>
            <a:ext uri="{FF2B5EF4-FFF2-40B4-BE49-F238E27FC236}">
              <a16:creationId xmlns:a16="http://schemas.microsoft.com/office/drawing/2014/main" id="{AEAC3705-BF20-49FC-863D-EA9FAFD51B94}"/>
            </a:ext>
          </a:extLst>
        </xdr:cNvPr>
        <xdr:cNvSpPr/>
      </xdr:nvSpPr>
      <xdr:spPr>
        <a:xfrm>
          <a:off x="555812" y="29245110"/>
          <a:ext cx="7288306" cy="2463053"/>
        </a:xfrm>
        <a:prstGeom prst="bracketPair">
          <a:avLst>
            <a:gd name="adj" fmla="val 7709"/>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3</xdr:col>
      <xdr:colOff>0</xdr:colOff>
      <xdr:row>17</xdr:row>
      <xdr:rowOff>0</xdr:rowOff>
    </xdr:from>
    <xdr:to>
      <xdr:col>34</xdr:col>
      <xdr:colOff>116925</xdr:colOff>
      <xdr:row>35</xdr:row>
      <xdr:rowOff>160660</xdr:rowOff>
    </xdr:to>
    <xdr:pic>
      <xdr:nvPicPr>
        <xdr:cNvPr id="9" name="図 8">
          <a:extLst>
            <a:ext uri="{FF2B5EF4-FFF2-40B4-BE49-F238E27FC236}">
              <a16:creationId xmlns:a16="http://schemas.microsoft.com/office/drawing/2014/main" id="{BF659B93-A5CB-434C-8429-2AB4A2B104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3741" y="2420471"/>
          <a:ext cx="7073537" cy="38720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36</xdr:row>
      <xdr:rowOff>35859</xdr:rowOff>
    </xdr:from>
    <xdr:to>
      <xdr:col>34</xdr:col>
      <xdr:colOff>116925</xdr:colOff>
      <xdr:row>54</xdr:row>
      <xdr:rowOff>169626</xdr:rowOff>
    </xdr:to>
    <xdr:pic>
      <xdr:nvPicPr>
        <xdr:cNvPr id="11" name="図 10">
          <a:extLst>
            <a:ext uri="{FF2B5EF4-FFF2-40B4-BE49-F238E27FC236}">
              <a16:creationId xmlns:a16="http://schemas.microsoft.com/office/drawing/2014/main" id="{87D08BE5-0171-442F-ADF5-0DB3BA08C0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3741" y="7360024"/>
          <a:ext cx="7073537" cy="38720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78</xdr:row>
      <xdr:rowOff>0</xdr:rowOff>
    </xdr:from>
    <xdr:to>
      <xdr:col>34</xdr:col>
      <xdr:colOff>116925</xdr:colOff>
      <xdr:row>96</xdr:row>
      <xdr:rowOff>53084</xdr:rowOff>
    </xdr:to>
    <xdr:pic>
      <xdr:nvPicPr>
        <xdr:cNvPr id="12" name="図 11">
          <a:extLst>
            <a:ext uri="{FF2B5EF4-FFF2-40B4-BE49-F238E27FC236}">
              <a16:creationId xmlns:a16="http://schemas.microsoft.com/office/drawing/2014/main" id="{0B1790F7-BE80-41CE-80F5-8F19D30A5E9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73741" y="15957176"/>
          <a:ext cx="7073537" cy="38720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58</xdr:row>
      <xdr:rowOff>18634</xdr:rowOff>
    </xdr:from>
    <xdr:to>
      <xdr:col>34</xdr:col>
      <xdr:colOff>116925</xdr:colOff>
      <xdr:row>76</xdr:row>
      <xdr:rowOff>125505</xdr:rowOff>
    </xdr:to>
    <xdr:pic>
      <xdr:nvPicPr>
        <xdr:cNvPr id="13" name="図 12">
          <a:extLst>
            <a:ext uri="{FF2B5EF4-FFF2-40B4-BE49-F238E27FC236}">
              <a16:creationId xmlns:a16="http://schemas.microsoft.com/office/drawing/2014/main" id="{1D6B8D65-4E51-4425-917D-386EFE3953CE}"/>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73741" y="11852046"/>
          <a:ext cx="7073537" cy="38720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98</xdr:row>
      <xdr:rowOff>0</xdr:rowOff>
    </xdr:from>
    <xdr:to>
      <xdr:col>26</xdr:col>
      <xdr:colOff>179104</xdr:colOff>
      <xdr:row>104</xdr:row>
      <xdr:rowOff>143245</xdr:rowOff>
    </xdr:to>
    <xdr:pic>
      <xdr:nvPicPr>
        <xdr:cNvPr id="15" name="図 14">
          <a:extLst>
            <a:ext uri="{FF2B5EF4-FFF2-40B4-BE49-F238E27FC236}">
              <a16:creationId xmlns:a16="http://schemas.microsoft.com/office/drawing/2014/main" id="{C062C99C-1D7E-C265-554F-C80853EC0EC7}"/>
            </a:ext>
          </a:extLst>
        </xdr:cNvPr>
        <xdr:cNvPicPr>
          <a:picLocks noChangeAspect="1"/>
        </xdr:cNvPicPr>
      </xdr:nvPicPr>
      <xdr:blipFill>
        <a:blip xmlns:r="http://schemas.openxmlformats.org/officeDocument/2006/relationships" r:embed="rId5"/>
        <a:stretch>
          <a:fillRect/>
        </a:stretch>
      </xdr:blipFill>
      <xdr:spPr>
        <a:xfrm>
          <a:off x="4392706" y="20143694"/>
          <a:ext cx="1523810" cy="152381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11</xdr:row>
      <xdr:rowOff>0</xdr:rowOff>
    </xdr:from>
    <xdr:to>
      <xdr:col>7</xdr:col>
      <xdr:colOff>7620</xdr:colOff>
      <xdr:row>29</xdr:row>
      <xdr:rowOff>53340</xdr:rowOff>
    </xdr:to>
    <xdr:pic>
      <xdr:nvPicPr>
        <xdr:cNvPr id="4" name="図 3">
          <a:extLst>
            <a:ext uri="{FF2B5EF4-FFF2-40B4-BE49-F238E27FC236}">
              <a16:creationId xmlns:a16="http://schemas.microsoft.com/office/drawing/2014/main" id="{36ED49A2-8F17-41FE-B15E-9B98D00DEA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0980" y="4099560"/>
          <a:ext cx="9281160" cy="3528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0</xdr:colOff>
      <xdr:row>1</xdr:row>
      <xdr:rowOff>0</xdr:rowOff>
    </xdr:from>
    <xdr:to>
      <xdr:col>39</xdr:col>
      <xdr:colOff>106680</xdr:colOff>
      <xdr:row>9</xdr:row>
      <xdr:rowOff>7620</xdr:rowOff>
    </xdr:to>
    <xdr:pic>
      <xdr:nvPicPr>
        <xdr:cNvPr id="6" name="図 5">
          <a:extLst>
            <a:ext uri="{FF2B5EF4-FFF2-40B4-BE49-F238E27FC236}">
              <a16:creationId xmlns:a16="http://schemas.microsoft.com/office/drawing/2014/main" id="{A37BD63F-0EDA-AF48-B433-26B3333C75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2380" y="190500"/>
          <a:ext cx="7178040" cy="38785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10</xdr:row>
      <xdr:rowOff>0</xdr:rowOff>
    </xdr:from>
    <xdr:to>
      <xdr:col>39</xdr:col>
      <xdr:colOff>106680</xdr:colOff>
      <xdr:row>18</xdr:row>
      <xdr:rowOff>7620</xdr:rowOff>
    </xdr:to>
    <xdr:pic>
      <xdr:nvPicPr>
        <xdr:cNvPr id="13" name="図 12">
          <a:extLst>
            <a:ext uri="{FF2B5EF4-FFF2-40B4-BE49-F238E27FC236}">
              <a16:creationId xmlns:a16="http://schemas.microsoft.com/office/drawing/2014/main" id="{83F6D335-A7DD-0EA6-4321-8F15E65E0F3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12380" y="4251960"/>
          <a:ext cx="7178040" cy="38785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0</xdr:colOff>
      <xdr:row>1</xdr:row>
      <xdr:rowOff>0</xdr:rowOff>
    </xdr:from>
    <xdr:to>
      <xdr:col>39</xdr:col>
      <xdr:colOff>106680</xdr:colOff>
      <xdr:row>9</xdr:row>
      <xdr:rowOff>7620</xdr:rowOff>
    </xdr:to>
    <xdr:pic>
      <xdr:nvPicPr>
        <xdr:cNvPr id="5" name="図 4">
          <a:extLst>
            <a:ext uri="{FF2B5EF4-FFF2-40B4-BE49-F238E27FC236}">
              <a16:creationId xmlns:a16="http://schemas.microsoft.com/office/drawing/2014/main" id="{19A36A3E-30BC-9422-54F3-3CDEB6D5D3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2380" y="190500"/>
          <a:ext cx="7178040" cy="38785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10</xdr:row>
      <xdr:rowOff>0</xdr:rowOff>
    </xdr:from>
    <xdr:to>
      <xdr:col>39</xdr:col>
      <xdr:colOff>106680</xdr:colOff>
      <xdr:row>18</xdr:row>
      <xdr:rowOff>7620</xdr:rowOff>
    </xdr:to>
    <xdr:pic>
      <xdr:nvPicPr>
        <xdr:cNvPr id="6" name="図 5">
          <a:extLst>
            <a:ext uri="{FF2B5EF4-FFF2-40B4-BE49-F238E27FC236}">
              <a16:creationId xmlns:a16="http://schemas.microsoft.com/office/drawing/2014/main" id="{050EF2F4-EFEA-32A7-BB2D-DF799BD61F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12380" y="4251960"/>
          <a:ext cx="7178040" cy="38785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36</xdr:row>
      <xdr:rowOff>0</xdr:rowOff>
    </xdr:from>
    <xdr:to>
      <xdr:col>21</xdr:col>
      <xdr:colOff>73660</xdr:colOff>
      <xdr:row>70</xdr:row>
      <xdr:rowOff>22860</xdr:rowOff>
    </xdr:to>
    <xdr:pic>
      <xdr:nvPicPr>
        <xdr:cNvPr id="5" name="図 4">
          <a:extLst>
            <a:ext uri="{FF2B5EF4-FFF2-40B4-BE49-F238E27FC236}">
              <a16:creationId xmlns:a16="http://schemas.microsoft.com/office/drawing/2014/main" id="{E6CBE9FA-83FB-4C6D-9576-1AE3387927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600" y="11264900"/>
          <a:ext cx="15935960" cy="64998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71</xdr:row>
      <xdr:rowOff>0</xdr:rowOff>
    </xdr:from>
    <xdr:to>
      <xdr:col>21</xdr:col>
      <xdr:colOff>73660</xdr:colOff>
      <xdr:row>96</xdr:row>
      <xdr:rowOff>83820</xdr:rowOff>
    </xdr:to>
    <xdr:pic>
      <xdr:nvPicPr>
        <xdr:cNvPr id="7" name="図 6">
          <a:extLst>
            <a:ext uri="{FF2B5EF4-FFF2-40B4-BE49-F238E27FC236}">
              <a16:creationId xmlns:a16="http://schemas.microsoft.com/office/drawing/2014/main" id="{19BA6060-0416-447A-A5EE-F4CAD58B0D5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8140" y="14013180"/>
          <a:ext cx="16002000" cy="4846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927100</xdr:colOff>
      <xdr:row>4</xdr:row>
      <xdr:rowOff>88900</xdr:rowOff>
    </xdr:from>
    <xdr:to>
      <xdr:col>13</xdr:col>
      <xdr:colOff>177800</xdr:colOff>
      <xdr:row>5</xdr:row>
      <xdr:rowOff>342900</xdr:rowOff>
    </xdr:to>
    <xdr:sp macro="" textlink="">
      <xdr:nvSpPr>
        <xdr:cNvPr id="8" name="大かっこ 7">
          <a:extLst>
            <a:ext uri="{FF2B5EF4-FFF2-40B4-BE49-F238E27FC236}">
              <a16:creationId xmlns:a16="http://schemas.microsoft.com/office/drawing/2014/main" id="{1B46A89C-B436-4588-88AC-F76AE6AAFF3F}"/>
            </a:ext>
          </a:extLst>
        </xdr:cNvPr>
        <xdr:cNvSpPr/>
      </xdr:nvSpPr>
      <xdr:spPr>
        <a:xfrm>
          <a:off x="1282700" y="1143000"/>
          <a:ext cx="11582400" cy="673100"/>
        </a:xfrm>
        <a:prstGeom prst="bracketPair">
          <a:avLst/>
        </a:prstGeom>
        <a:ln w="571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2</xdr:col>
      <xdr:colOff>0</xdr:colOff>
      <xdr:row>18</xdr:row>
      <xdr:rowOff>0</xdr:rowOff>
    </xdr:from>
    <xdr:to>
      <xdr:col>5</xdr:col>
      <xdr:colOff>1346200</xdr:colOff>
      <xdr:row>35</xdr:row>
      <xdr:rowOff>25400</xdr:rowOff>
    </xdr:to>
    <xdr:pic>
      <xdr:nvPicPr>
        <xdr:cNvPr id="6" name="図 5">
          <a:extLst>
            <a:ext uri="{FF2B5EF4-FFF2-40B4-BE49-F238E27FC236}">
              <a16:creationId xmlns:a16="http://schemas.microsoft.com/office/drawing/2014/main" id="{CDBFC57E-091E-444C-A5BE-72838FB0E240}"/>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r="10811" b="49867"/>
        <a:stretch/>
      </xdr:blipFill>
      <xdr:spPr bwMode="auto">
        <a:xfrm>
          <a:off x="355600" y="7645400"/>
          <a:ext cx="7543800" cy="326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622300</xdr:colOff>
      <xdr:row>18</xdr:row>
      <xdr:rowOff>38100</xdr:rowOff>
    </xdr:from>
    <xdr:to>
      <xdr:col>16</xdr:col>
      <xdr:colOff>50800</xdr:colOff>
      <xdr:row>34</xdr:row>
      <xdr:rowOff>135128</xdr:rowOff>
    </xdr:to>
    <xdr:pic>
      <xdr:nvPicPr>
        <xdr:cNvPr id="9" name="図 8">
          <a:extLst>
            <a:ext uri="{FF2B5EF4-FFF2-40B4-BE49-F238E27FC236}">
              <a16:creationId xmlns:a16="http://schemas.microsoft.com/office/drawing/2014/main" id="{DC3F2E9D-005D-4470-8D38-04D54FF09DD9}"/>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51693" r="30631"/>
        <a:stretch/>
      </xdr:blipFill>
      <xdr:spPr bwMode="auto">
        <a:xfrm>
          <a:off x="8216900" y="7683500"/>
          <a:ext cx="5867400" cy="31450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0</xdr:colOff>
      <xdr:row>19</xdr:row>
      <xdr:rowOff>0</xdr:rowOff>
    </xdr:from>
    <xdr:to>
      <xdr:col>48</xdr:col>
      <xdr:colOff>173736</xdr:colOff>
      <xdr:row>44</xdr:row>
      <xdr:rowOff>59436</xdr:rowOff>
    </xdr:to>
    <xdr:pic>
      <xdr:nvPicPr>
        <xdr:cNvPr id="3" name="図 2">
          <a:extLst>
            <a:ext uri="{FF2B5EF4-FFF2-40B4-BE49-F238E27FC236}">
              <a16:creationId xmlns:a16="http://schemas.microsoft.com/office/drawing/2014/main" id="{6206FEAB-4BB8-6113-D1B1-C653826CD3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7943850"/>
          <a:ext cx="10460736" cy="4821936"/>
        </a:xfrm>
        <a:prstGeom prst="rect">
          <a:avLst/>
        </a:prstGeom>
        <a:solidFill>
          <a:sysClr val="window" lastClr="FFFFFF"/>
        </a:solidFill>
      </xdr:spPr>
    </xdr:pic>
    <xdr:clientData/>
  </xdr:twoCellAnchor>
  <xdr:twoCellAnchor editAs="oneCell">
    <xdr:from>
      <xdr:col>31</xdr:col>
      <xdr:colOff>0</xdr:colOff>
      <xdr:row>65</xdr:row>
      <xdr:rowOff>0</xdr:rowOff>
    </xdr:from>
    <xdr:to>
      <xdr:col>40</xdr:col>
      <xdr:colOff>220694</xdr:colOff>
      <xdr:row>73</xdr:row>
      <xdr:rowOff>285464</xdr:rowOff>
    </xdr:to>
    <xdr:pic>
      <xdr:nvPicPr>
        <xdr:cNvPr id="5" name="図 4">
          <a:extLst>
            <a:ext uri="{FF2B5EF4-FFF2-40B4-BE49-F238E27FC236}">
              <a16:creationId xmlns:a16="http://schemas.microsoft.com/office/drawing/2014/main" id="{83E0B07F-0ADA-F61B-43AF-2761290B4368}"/>
            </a:ext>
          </a:extLst>
        </xdr:cNvPr>
        <xdr:cNvPicPr>
          <a:picLocks noChangeAspect="1"/>
        </xdr:cNvPicPr>
      </xdr:nvPicPr>
      <xdr:blipFill>
        <a:blip xmlns:r="http://schemas.openxmlformats.org/officeDocument/2006/relationships" r:embed="rId2"/>
        <a:stretch>
          <a:fillRect/>
        </a:stretch>
      </xdr:blipFill>
      <xdr:spPr>
        <a:xfrm>
          <a:off x="914400" y="18078450"/>
          <a:ext cx="2285714" cy="228571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3</xdr:col>
      <xdr:colOff>0</xdr:colOff>
      <xdr:row>37</xdr:row>
      <xdr:rowOff>76200</xdr:rowOff>
    </xdr:from>
    <xdr:to>
      <xdr:col>37</xdr:col>
      <xdr:colOff>0</xdr:colOff>
      <xdr:row>42</xdr:row>
      <xdr:rowOff>0</xdr:rowOff>
    </xdr:to>
    <xdr:sp macro="" textlink="">
      <xdr:nvSpPr>
        <xdr:cNvPr id="2" name="大かっこ 1">
          <a:extLst>
            <a:ext uri="{FF2B5EF4-FFF2-40B4-BE49-F238E27FC236}">
              <a16:creationId xmlns:a16="http://schemas.microsoft.com/office/drawing/2014/main" id="{CE6AAC02-8760-4F71-A69A-26B97B328199}"/>
            </a:ext>
          </a:extLst>
        </xdr:cNvPr>
        <xdr:cNvSpPr/>
      </xdr:nvSpPr>
      <xdr:spPr>
        <a:xfrm>
          <a:off x="901700" y="11645900"/>
          <a:ext cx="7340600" cy="939800"/>
        </a:xfrm>
        <a:prstGeom prst="bracketPair">
          <a:avLst>
            <a:gd name="adj" fmla="val 10257"/>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21</xdr:col>
      <xdr:colOff>236219</xdr:colOff>
      <xdr:row>8</xdr:row>
      <xdr:rowOff>81913</xdr:rowOff>
    </xdr:from>
    <xdr:to>
      <xdr:col>24</xdr:col>
      <xdr:colOff>0</xdr:colOff>
      <xdr:row>16</xdr:row>
      <xdr:rowOff>0</xdr:rowOff>
    </xdr:to>
    <xdr:sp macro="" textlink="">
      <xdr:nvSpPr>
        <xdr:cNvPr id="2" name="四角形: 角を丸くする 1">
          <a:extLst>
            <a:ext uri="{FF2B5EF4-FFF2-40B4-BE49-F238E27FC236}">
              <a16:creationId xmlns:a16="http://schemas.microsoft.com/office/drawing/2014/main" id="{1BC9FEA1-CE72-40B0-A631-06A13EEEDAA0}"/>
            </a:ext>
          </a:extLst>
        </xdr:cNvPr>
        <xdr:cNvSpPr/>
      </xdr:nvSpPr>
      <xdr:spPr>
        <a:xfrm>
          <a:off x="9281159" y="1743073"/>
          <a:ext cx="1318261" cy="1388747"/>
        </a:xfrm>
        <a:prstGeom prst="roundRect">
          <a:avLst>
            <a:gd name="adj" fmla="val 18203"/>
          </a:avLst>
        </a:prstGeom>
        <a:solidFill>
          <a:srgbClr val="CCFFFF"/>
        </a:solidFill>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r>
            <a:rPr kumimoji="1" lang="en-US" altLang="ja-JP" sz="800">
              <a:latin typeface="Meiryo UI" panose="020B0604030504040204" pitchFamily="50" charset="-128"/>
              <a:ea typeface="Meiryo UI" panose="020B0604030504040204" pitchFamily="50" charset="-128"/>
            </a:rPr>
            <a:t>※</a:t>
          </a:r>
          <a:r>
            <a:rPr kumimoji="1" lang="ja-JP" altLang="en-US" sz="800">
              <a:latin typeface="Meiryo UI" panose="020B0604030504040204" pitchFamily="50" charset="-128"/>
              <a:ea typeface="Meiryo UI" panose="020B0604030504040204" pitchFamily="50" charset="-128"/>
            </a:rPr>
            <a:t>使い方</a:t>
          </a:r>
          <a:endParaRPr kumimoji="1" lang="en-US" altLang="ja-JP" sz="800">
            <a:latin typeface="Meiryo UI" panose="020B0604030504040204" pitchFamily="50" charset="-128"/>
            <a:ea typeface="Meiryo UI" panose="020B0604030504040204" pitchFamily="50" charset="-128"/>
          </a:endParaRPr>
        </a:p>
        <a:p>
          <a:pPr algn="l"/>
          <a:r>
            <a:rPr kumimoji="1" lang="ja-JP" altLang="en-US" sz="800">
              <a:latin typeface="Meiryo UI" panose="020B0604030504040204" pitchFamily="50" charset="-128"/>
              <a:ea typeface="Meiryo UI" panose="020B0604030504040204" pitchFamily="50" charset="-128"/>
            </a:rPr>
            <a:t>水色のセルに値を入れると自動計算して「機械式駐車場損益まとめ」の表に値を出力します</a:t>
          </a:r>
          <a:endParaRPr kumimoji="1" lang="en-US" altLang="ja-JP" sz="800">
            <a:latin typeface="Meiryo UI" panose="020B0604030504040204" pitchFamily="50" charset="-128"/>
            <a:ea typeface="Meiryo UI" panose="020B060403050404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21</xdr:col>
      <xdr:colOff>236219</xdr:colOff>
      <xdr:row>8</xdr:row>
      <xdr:rowOff>81913</xdr:rowOff>
    </xdr:from>
    <xdr:to>
      <xdr:col>24</xdr:col>
      <xdr:colOff>0</xdr:colOff>
      <xdr:row>16</xdr:row>
      <xdr:rowOff>0</xdr:rowOff>
    </xdr:to>
    <xdr:sp macro="" textlink="">
      <xdr:nvSpPr>
        <xdr:cNvPr id="2" name="四角形: 角を丸くする 1">
          <a:extLst>
            <a:ext uri="{FF2B5EF4-FFF2-40B4-BE49-F238E27FC236}">
              <a16:creationId xmlns:a16="http://schemas.microsoft.com/office/drawing/2014/main" id="{D6A6C52F-3BD8-445C-83C5-DBC9981D529C}"/>
            </a:ext>
          </a:extLst>
        </xdr:cNvPr>
        <xdr:cNvSpPr/>
      </xdr:nvSpPr>
      <xdr:spPr>
        <a:xfrm>
          <a:off x="9281159" y="1743073"/>
          <a:ext cx="1318261" cy="1388747"/>
        </a:xfrm>
        <a:prstGeom prst="roundRect">
          <a:avLst>
            <a:gd name="adj" fmla="val 18203"/>
          </a:avLst>
        </a:prstGeom>
        <a:solidFill>
          <a:srgbClr val="CCFFFF"/>
        </a:solidFill>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r>
            <a:rPr kumimoji="1" lang="en-US" altLang="ja-JP" sz="800">
              <a:latin typeface="Meiryo UI" panose="020B0604030504040204" pitchFamily="50" charset="-128"/>
              <a:ea typeface="Meiryo UI" panose="020B0604030504040204" pitchFamily="50" charset="-128"/>
            </a:rPr>
            <a:t>※</a:t>
          </a:r>
          <a:r>
            <a:rPr kumimoji="1" lang="ja-JP" altLang="en-US" sz="800">
              <a:latin typeface="Meiryo UI" panose="020B0604030504040204" pitchFamily="50" charset="-128"/>
              <a:ea typeface="Meiryo UI" panose="020B0604030504040204" pitchFamily="50" charset="-128"/>
            </a:rPr>
            <a:t>使い方</a:t>
          </a:r>
          <a:endParaRPr kumimoji="1" lang="en-US" altLang="ja-JP" sz="800">
            <a:latin typeface="Meiryo UI" panose="020B0604030504040204" pitchFamily="50" charset="-128"/>
            <a:ea typeface="Meiryo UI" panose="020B0604030504040204" pitchFamily="50" charset="-128"/>
          </a:endParaRPr>
        </a:p>
        <a:p>
          <a:pPr algn="l"/>
          <a:r>
            <a:rPr kumimoji="1" lang="ja-JP" altLang="en-US" sz="800">
              <a:latin typeface="Meiryo UI" panose="020B0604030504040204" pitchFamily="50" charset="-128"/>
              <a:ea typeface="Meiryo UI" panose="020B0604030504040204" pitchFamily="50" charset="-128"/>
            </a:rPr>
            <a:t>水色のセルに値を入れると自動計算して「機械式駐車場損益まとめ」の表に値を出力します</a:t>
          </a:r>
          <a:endParaRPr kumimoji="1" lang="en-US" altLang="ja-JP" sz="800">
            <a:latin typeface="Meiryo UI" panose="020B0604030504040204" pitchFamily="50" charset="-128"/>
            <a:ea typeface="Meiryo UI" panose="020B0604030504040204" pitchFamily="50"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0</xdr:colOff>
      <xdr:row>2</xdr:row>
      <xdr:rowOff>0</xdr:rowOff>
    </xdr:from>
    <xdr:to>
      <xdr:col>31</xdr:col>
      <xdr:colOff>15240</xdr:colOff>
      <xdr:row>12</xdr:row>
      <xdr:rowOff>129540</xdr:rowOff>
    </xdr:to>
    <xdr:pic>
      <xdr:nvPicPr>
        <xdr:cNvPr id="6" name="図 5">
          <a:extLst>
            <a:ext uri="{FF2B5EF4-FFF2-40B4-BE49-F238E27FC236}">
              <a16:creationId xmlns:a16="http://schemas.microsoft.com/office/drawing/2014/main" id="{AD731525-F1E2-4907-8549-F845537E69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54340" y="388620"/>
          <a:ext cx="4876800" cy="3322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8</xdr:row>
      <xdr:rowOff>0</xdr:rowOff>
    </xdr:from>
    <xdr:to>
      <xdr:col>6</xdr:col>
      <xdr:colOff>7620</xdr:colOff>
      <xdr:row>19</xdr:row>
      <xdr:rowOff>91440</xdr:rowOff>
    </xdr:to>
    <xdr:pic>
      <xdr:nvPicPr>
        <xdr:cNvPr id="8" name="図 7">
          <a:extLst>
            <a:ext uri="{FF2B5EF4-FFF2-40B4-BE49-F238E27FC236}">
              <a16:creationId xmlns:a16="http://schemas.microsoft.com/office/drawing/2014/main" id="{943FBC7D-882E-4FBB-908B-EC0C82908C5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0980" y="2804160"/>
          <a:ext cx="7178040" cy="2232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Tomohiro Kameyama" id="{1D39CFE6-E57E-4413-AB9D-5111093DBBBF}" userId="8a38f67f28259947" providerId="Windows Live"/>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K8" dT="2022-04-12T14:52:50.08" personId="{1D39CFE6-E57E-4413-AB9D-5111093DBBBF}" id="{A4E5FFA0-BE83-467C-891D-A7F70F33EC36}">
    <text>機械式駐車場部品交換工事費(モーター)</text>
  </threadedComment>
  <threadedComment ref="L8" dT="2022-04-12T14:59:13.04" personId="{1D39CFE6-E57E-4413-AB9D-5111093DBBBF}" id="{2DFDF66B-DA02-469D-9223-DCCF86364250}">
    <text>機械式駐車場部品交換工事費(磁気センサー)</text>
  </threadedComment>
  <threadedComment ref="L10" dT="2022-04-12T14:59:47.87" personId="{1D39CFE6-E57E-4413-AB9D-5111093DBBBF}" id="{7E749C1B-AB86-411F-8C34-134D743B0B11}">
    <text>機械式駐車場(8台パレット)の平面化工事費</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forms.office.com/r/1R1Bus4Lrs"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5.bin"/><Relationship Id="rId4" Type="http://schemas.microsoft.com/office/2017/10/relationships/threadedComment" Target="../threadedComments/threadedComment1.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forms.office.com/r/wez5HqvN5Z"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0150F-4FFC-479D-A387-0E28EC5F1B77}">
  <sheetPr>
    <tabColor rgb="FFCCFFFF"/>
  </sheetPr>
  <dimension ref="A1:BF128"/>
  <sheetViews>
    <sheetView showGridLines="0" tabSelected="1" view="pageBreakPreview" zoomScale="85" zoomScaleNormal="85" zoomScaleSheetLayoutView="85" workbookViewId="0"/>
  </sheetViews>
  <sheetFormatPr defaultColWidth="2.6328125" defaultRowHeight="16.2" x14ac:dyDescent="0.3"/>
  <cols>
    <col min="1" max="2" width="1.6328125" customWidth="1"/>
    <col min="3" max="3" width="3.6328125" customWidth="1"/>
    <col min="4" max="4" width="2.81640625" style="2" bestFit="1" customWidth="1"/>
    <col min="5" max="5" width="2.6328125" style="3" customWidth="1"/>
    <col min="6" max="7" width="2.6328125" customWidth="1"/>
    <col min="30" max="30" width="2.6328125" customWidth="1"/>
  </cols>
  <sheetData>
    <row r="1" spans="1:39" ht="10.050000000000001" customHeight="1" x14ac:dyDescent="0.3">
      <c r="D1"/>
      <c r="E1"/>
    </row>
    <row r="2" spans="1:39" x14ac:dyDescent="0.3">
      <c r="C2" s="8" t="s">
        <v>17</v>
      </c>
      <c r="D2"/>
      <c r="E2"/>
      <c r="AI2" s="23" t="s">
        <v>583</v>
      </c>
    </row>
    <row r="3" spans="1:39" x14ac:dyDescent="0.3">
      <c r="B3" s="22"/>
      <c r="D3"/>
      <c r="E3"/>
      <c r="AI3" s="24" t="s">
        <v>18</v>
      </c>
    </row>
    <row r="4" spans="1:39" ht="10.199999999999999" customHeight="1" x14ac:dyDescent="0.3"/>
    <row r="5" spans="1:39" s="1" customFormat="1" ht="30" x14ac:dyDescent="0.3">
      <c r="C5" s="762" t="s">
        <v>527</v>
      </c>
      <c r="D5" s="2"/>
      <c r="E5" s="3"/>
    </row>
    <row r="6" spans="1:39" s="1" customFormat="1" ht="10.199999999999999" customHeight="1" x14ac:dyDescent="0.3">
      <c r="D6" s="2"/>
      <c r="E6" s="3"/>
    </row>
    <row r="7" spans="1:39" s="1" customFormat="1" ht="22.8" x14ac:dyDescent="0.3">
      <c r="C7" s="1048" t="s">
        <v>2</v>
      </c>
      <c r="D7" s="2"/>
      <c r="E7" s="3"/>
    </row>
    <row r="8" spans="1:39" x14ac:dyDescent="0.3">
      <c r="C8" s="4" t="s">
        <v>3</v>
      </c>
      <c r="D8" s="2" t="s">
        <v>549</v>
      </c>
    </row>
    <row r="9" spans="1:39" x14ac:dyDescent="0.3">
      <c r="D9" s="2" t="s">
        <v>528</v>
      </c>
    </row>
    <row r="10" spans="1:39" s="2" customFormat="1" ht="10.199999999999999" customHeight="1" x14ac:dyDescent="0.3">
      <c r="A10"/>
      <c r="B10"/>
      <c r="C10" s="4"/>
      <c r="E10" s="3"/>
      <c r="F10"/>
      <c r="G10"/>
      <c r="H10"/>
      <c r="I10"/>
      <c r="J10"/>
      <c r="K10"/>
      <c r="L10"/>
      <c r="M10"/>
      <c r="N10"/>
      <c r="O10"/>
      <c r="P10"/>
      <c r="Q10"/>
      <c r="R10"/>
      <c r="S10"/>
      <c r="T10"/>
      <c r="U10"/>
      <c r="V10"/>
      <c r="W10"/>
      <c r="X10"/>
      <c r="Y10"/>
      <c r="Z10"/>
      <c r="AA10"/>
      <c r="AB10"/>
      <c r="AC10"/>
      <c r="AD10"/>
      <c r="AE10"/>
      <c r="AF10"/>
      <c r="AG10"/>
      <c r="AH10"/>
      <c r="AI10"/>
      <c r="AJ10"/>
      <c r="AK10"/>
      <c r="AL10"/>
      <c r="AM10"/>
    </row>
    <row r="11" spans="1:39" s="1049" customFormat="1" ht="24.6" x14ac:dyDescent="0.3">
      <c r="C11" s="1048" t="s">
        <v>13</v>
      </c>
      <c r="D11" s="1050"/>
    </row>
    <row r="12" spans="1:39" ht="4.95" customHeight="1" x14ac:dyDescent="0.3">
      <c r="C12" s="1"/>
    </row>
    <row r="13" spans="1:39" s="1" customFormat="1" ht="18.600000000000001" x14ac:dyDescent="0.3">
      <c r="C13" s="46" t="s">
        <v>11</v>
      </c>
      <c r="D13" s="47" t="s">
        <v>570</v>
      </c>
    </row>
    <row r="14" spans="1:39" ht="4.95" customHeight="1" x14ac:dyDescent="0.3">
      <c r="C14" s="4"/>
      <c r="D14" s="47"/>
    </row>
    <row r="15" spans="1:39" s="1" customFormat="1" ht="18.600000000000001" x14ac:dyDescent="0.3">
      <c r="C15" s="46" t="s">
        <v>12</v>
      </c>
      <c r="D15" s="47" t="s">
        <v>569</v>
      </c>
    </row>
    <row r="16" spans="1:39" s="12" customFormat="1" ht="15" customHeight="1" x14ac:dyDescent="0.3">
      <c r="C16" s="1051"/>
      <c r="D16" s="1052"/>
    </row>
    <row r="17" spans="1:39" s="2" customFormat="1" ht="25.05" customHeight="1" x14ac:dyDescent="0.3">
      <c r="A17"/>
      <c r="B17"/>
      <c r="C17" s="6" t="s">
        <v>529</v>
      </c>
      <c r="E17" s="3"/>
      <c r="F17"/>
      <c r="G17"/>
      <c r="H17"/>
      <c r="I17"/>
      <c r="J17"/>
      <c r="K17"/>
      <c r="L17"/>
      <c r="M17"/>
      <c r="N17"/>
      <c r="O17"/>
      <c r="P17"/>
      <c r="Q17"/>
      <c r="R17"/>
      <c r="S17"/>
      <c r="T17"/>
      <c r="U17"/>
      <c r="V17"/>
      <c r="W17"/>
      <c r="X17"/>
      <c r="Y17"/>
      <c r="Z17"/>
      <c r="AA17"/>
      <c r="AB17"/>
      <c r="AC17"/>
      <c r="AD17"/>
      <c r="AE17"/>
      <c r="AF17"/>
      <c r="AG17"/>
      <c r="AH17"/>
      <c r="AI17"/>
      <c r="AJ17"/>
      <c r="AK17"/>
      <c r="AL17"/>
      <c r="AM17"/>
    </row>
    <row r="18" spans="1:39" s="2" customFormat="1" x14ac:dyDescent="0.3">
      <c r="A18"/>
      <c r="B18"/>
      <c r="C18" s="4"/>
      <c r="E18" s="3"/>
      <c r="F18"/>
      <c r="G18"/>
      <c r="H18"/>
      <c r="I18"/>
      <c r="J18"/>
      <c r="K18"/>
      <c r="L18"/>
      <c r="M18"/>
      <c r="N18"/>
      <c r="O18"/>
      <c r="P18"/>
      <c r="Q18"/>
      <c r="R18"/>
      <c r="S18"/>
      <c r="T18"/>
      <c r="U18"/>
      <c r="V18"/>
      <c r="W18"/>
      <c r="X18"/>
      <c r="Y18"/>
      <c r="Z18"/>
      <c r="AA18"/>
      <c r="AB18"/>
      <c r="AC18"/>
      <c r="AD18"/>
      <c r="AE18"/>
      <c r="AF18"/>
      <c r="AG18"/>
      <c r="AH18"/>
      <c r="AI18"/>
      <c r="AJ18"/>
      <c r="AK18"/>
      <c r="AL18"/>
      <c r="AM18"/>
    </row>
    <row r="19" spans="1:39" s="2" customFormat="1" x14ac:dyDescent="0.3">
      <c r="A19"/>
      <c r="B19"/>
      <c r="C19" s="4"/>
      <c r="E19" s="3"/>
      <c r="F19"/>
      <c r="G19"/>
      <c r="H19"/>
      <c r="I19"/>
      <c r="J19"/>
      <c r="K19"/>
      <c r="L19"/>
      <c r="M19"/>
      <c r="N19"/>
      <c r="O19"/>
      <c r="P19"/>
      <c r="Q19"/>
      <c r="R19"/>
      <c r="S19"/>
      <c r="T19"/>
      <c r="U19"/>
      <c r="V19"/>
      <c r="W19"/>
      <c r="X19"/>
      <c r="Y19"/>
      <c r="Z19"/>
      <c r="AA19"/>
      <c r="AB19"/>
      <c r="AC19"/>
      <c r="AD19"/>
      <c r="AE19"/>
      <c r="AF19"/>
      <c r="AG19"/>
      <c r="AH19"/>
      <c r="AI19"/>
      <c r="AJ19"/>
      <c r="AK19"/>
      <c r="AL19"/>
      <c r="AM19"/>
    </row>
    <row r="45" spans="3:8" ht="18.600000000000001" x14ac:dyDescent="0.3">
      <c r="C45" s="1"/>
      <c r="D45" s="1"/>
      <c r="E45"/>
      <c r="F45" s="43"/>
      <c r="G45" s="1"/>
      <c r="H45" s="1"/>
    </row>
    <row r="46" spans="3:8" ht="18.600000000000001" x14ac:dyDescent="0.3">
      <c r="C46" s="1"/>
      <c r="D46" s="44"/>
      <c r="E46"/>
      <c r="F46" s="1"/>
      <c r="G46" s="1"/>
      <c r="H46" s="1"/>
    </row>
    <row r="47" spans="3:8" ht="10.050000000000001" customHeight="1" x14ac:dyDescent="0.3">
      <c r="F47" s="24"/>
      <c r="G47" s="3"/>
    </row>
    <row r="48" spans="3:8" ht="18.600000000000001" x14ac:dyDescent="0.3">
      <c r="F48" s="42"/>
      <c r="G48" s="45"/>
    </row>
    <row r="51" spans="1:39" ht="18.600000000000001" x14ac:dyDescent="0.3">
      <c r="C51" s="6"/>
    </row>
    <row r="58" spans="1:39" s="2" customFormat="1" ht="25.05" customHeight="1" x14ac:dyDescent="0.3">
      <c r="A58"/>
      <c r="B58"/>
      <c r="C58" s="6" t="s">
        <v>565</v>
      </c>
      <c r="E58" s="3"/>
      <c r="F58"/>
      <c r="G58"/>
      <c r="H58"/>
      <c r="I58"/>
      <c r="J58"/>
      <c r="K58"/>
      <c r="L58"/>
      <c r="M58"/>
      <c r="N58"/>
      <c r="O58"/>
      <c r="P58"/>
      <c r="Q58"/>
      <c r="R58"/>
      <c r="S58"/>
      <c r="T58"/>
      <c r="U58"/>
      <c r="V58"/>
      <c r="W58"/>
      <c r="X58"/>
      <c r="Y58"/>
      <c r="Z58"/>
      <c r="AA58"/>
      <c r="AB58"/>
      <c r="AC58"/>
      <c r="AD58"/>
      <c r="AE58"/>
      <c r="AF58"/>
      <c r="AG58"/>
      <c r="AH58"/>
      <c r="AI58"/>
      <c r="AJ58"/>
      <c r="AK58"/>
      <c r="AL58"/>
      <c r="AM58"/>
    </row>
    <row r="67" spans="1:39" s="3" customFormat="1" ht="18.600000000000001" x14ac:dyDescent="0.3">
      <c r="A67"/>
      <c r="B67"/>
      <c r="C67"/>
      <c r="D67" s="44"/>
      <c r="F67"/>
      <c r="G67"/>
      <c r="H67"/>
      <c r="I67"/>
      <c r="J67"/>
      <c r="K67"/>
      <c r="L67"/>
      <c r="M67"/>
      <c r="N67"/>
      <c r="O67"/>
      <c r="P67"/>
      <c r="Q67"/>
      <c r="R67"/>
      <c r="S67"/>
      <c r="T67"/>
      <c r="U67"/>
      <c r="V67"/>
      <c r="W67"/>
      <c r="X67"/>
      <c r="Y67"/>
      <c r="Z67"/>
      <c r="AA67"/>
      <c r="AB67"/>
      <c r="AC67"/>
      <c r="AD67"/>
      <c r="AE67"/>
      <c r="AF67"/>
      <c r="AG67"/>
      <c r="AH67"/>
      <c r="AI67"/>
      <c r="AJ67"/>
      <c r="AK67"/>
      <c r="AL67"/>
      <c r="AM67"/>
    </row>
    <row r="68" spans="1:39" ht="18.600000000000001" x14ac:dyDescent="0.3">
      <c r="D68" s="44"/>
    </row>
    <row r="69" spans="1:39" ht="18.600000000000001" x14ac:dyDescent="0.3">
      <c r="D69" s="44"/>
    </row>
    <row r="70" spans="1:39" ht="18.600000000000001" x14ac:dyDescent="0.3">
      <c r="D70" s="44"/>
    </row>
    <row r="71" spans="1:39" ht="18.600000000000001" x14ac:dyDescent="0.3">
      <c r="D71" s="44"/>
    </row>
    <row r="72" spans="1:39" ht="10.050000000000001" customHeight="1" x14ac:dyDescent="0.3">
      <c r="D72" s="44"/>
    </row>
    <row r="73" spans="1:39" ht="18.600000000000001" x14ac:dyDescent="0.3">
      <c r="D73" s="1"/>
      <c r="E73"/>
      <c r="F73" s="43"/>
      <c r="G73" s="1"/>
    </row>
    <row r="74" spans="1:39" ht="18.600000000000001" x14ac:dyDescent="0.3">
      <c r="D74" s="44"/>
      <c r="E74"/>
      <c r="F74" s="1"/>
      <c r="G74" s="1"/>
    </row>
    <row r="75" spans="1:39" ht="10.050000000000001" customHeight="1" x14ac:dyDescent="0.3"/>
    <row r="76" spans="1:39" ht="18.600000000000001" x14ac:dyDescent="0.3">
      <c r="F76" s="42"/>
      <c r="G76" s="45"/>
    </row>
    <row r="77" spans="1:39" ht="10.050000000000001" customHeight="1" x14ac:dyDescent="0.3"/>
    <row r="78" spans="1:39" ht="18.600000000000001" x14ac:dyDescent="0.3">
      <c r="C78" s="48"/>
      <c r="D78"/>
    </row>
    <row r="79" spans="1:39" ht="18.600000000000001" x14ac:dyDescent="0.3">
      <c r="C79" s="48"/>
      <c r="D79"/>
    </row>
    <row r="80" spans="1:39" ht="18.600000000000001" x14ac:dyDescent="0.3">
      <c r="C80" s="48"/>
      <c r="D80"/>
    </row>
    <row r="81" spans="3:4" ht="18.600000000000001" x14ac:dyDescent="0.3">
      <c r="C81" s="328"/>
      <c r="D81"/>
    </row>
    <row r="82" spans="3:4" x14ac:dyDescent="0.3">
      <c r="C82" s="13"/>
    </row>
    <row r="83" spans="3:4" ht="18.600000000000001" x14ac:dyDescent="0.3">
      <c r="C83" s="6"/>
    </row>
    <row r="99" spans="1:58" ht="22.8" x14ac:dyDescent="0.3">
      <c r="C99" s="1053" t="s">
        <v>582</v>
      </c>
      <c r="E99" s="967"/>
      <c r="F99" s="967"/>
      <c r="G99" s="967"/>
      <c r="H99" s="967"/>
      <c r="I99" s="967"/>
      <c r="J99" s="967"/>
      <c r="K99" s="967"/>
      <c r="L99" s="967"/>
      <c r="M99" s="967"/>
      <c r="N99" s="967"/>
      <c r="O99" s="967"/>
      <c r="P99" s="967"/>
      <c r="Q99" s="967"/>
      <c r="R99" s="967"/>
      <c r="T99" s="967"/>
      <c r="U99" s="967"/>
      <c r="V99" s="967"/>
      <c r="W99" s="967"/>
      <c r="X99" s="967"/>
      <c r="Y99" s="967"/>
      <c r="Z99" s="967"/>
      <c r="AA99" s="967"/>
      <c r="AB99" s="967"/>
      <c r="AC99" s="967"/>
      <c r="AD99" s="967"/>
      <c r="AF99" s="12"/>
      <c r="AG99" s="12"/>
      <c r="AH99" s="12"/>
      <c r="AI99" s="12"/>
      <c r="AJ99" s="12"/>
      <c r="AK99" s="12"/>
      <c r="AL99" s="12"/>
      <c r="AM99" s="12"/>
      <c r="AN99" s="12"/>
      <c r="AO99" s="12"/>
      <c r="AP99" s="967"/>
      <c r="AQ99" s="967"/>
      <c r="AR99" s="967"/>
      <c r="AS99" s="967"/>
      <c r="AT99" s="967"/>
      <c r="AU99" s="967"/>
      <c r="AV99" s="967"/>
      <c r="AW99" s="967"/>
      <c r="AX99" s="967"/>
      <c r="AY99" s="967"/>
      <c r="AZ99" s="967"/>
      <c r="BA99" s="967"/>
      <c r="BB99" s="967"/>
      <c r="BC99" s="967"/>
      <c r="BD99" s="967"/>
      <c r="BE99" s="967"/>
      <c r="BF99" s="967"/>
    </row>
    <row r="100" spans="1:58" ht="15" x14ac:dyDescent="0.3">
      <c r="D100" s="967"/>
      <c r="E100" s="967"/>
      <c r="F100" s="967"/>
      <c r="G100" s="967"/>
      <c r="H100" s="967"/>
      <c r="I100" s="967"/>
      <c r="J100" s="967"/>
      <c r="K100" s="967"/>
      <c r="L100" s="967"/>
      <c r="M100" s="967"/>
      <c r="N100" s="967"/>
      <c r="O100" s="967"/>
      <c r="P100" s="967"/>
      <c r="Q100" s="967"/>
      <c r="R100" s="967"/>
      <c r="S100" s="967"/>
      <c r="T100" s="967"/>
      <c r="U100" s="967"/>
      <c r="V100" s="967"/>
      <c r="W100" s="967"/>
      <c r="X100" s="967"/>
      <c r="Y100" s="967"/>
      <c r="Z100" s="967"/>
      <c r="AA100" s="967"/>
      <c r="AB100" s="967"/>
      <c r="AC100" s="967"/>
      <c r="AD100" s="967"/>
      <c r="AP100" s="967"/>
      <c r="AQ100" s="967"/>
      <c r="AR100" s="967"/>
      <c r="AS100" s="967"/>
      <c r="AT100" s="967"/>
      <c r="AU100" s="967"/>
      <c r="AV100" s="967"/>
      <c r="AW100" s="967"/>
      <c r="AX100" s="967"/>
      <c r="AY100" s="967"/>
      <c r="AZ100" s="967"/>
      <c r="BA100" s="967"/>
      <c r="BB100" s="967"/>
      <c r="BC100" s="967"/>
      <c r="BD100" s="967"/>
      <c r="BE100" s="967"/>
      <c r="BF100" s="967"/>
    </row>
    <row r="101" spans="1:58" ht="18.600000000000001" x14ac:dyDescent="0.3">
      <c r="D101" s="6" t="s">
        <v>579</v>
      </c>
    </row>
    <row r="102" spans="1:58" ht="18.600000000000001" x14ac:dyDescent="0.3">
      <c r="D102" s="6" t="s">
        <v>578</v>
      </c>
    </row>
    <row r="103" spans="1:58" ht="18.600000000000001" x14ac:dyDescent="0.3">
      <c r="D103" s="1054" t="s">
        <v>580</v>
      </c>
    </row>
    <row r="104" spans="1:58" s="3" customFormat="1" x14ac:dyDescent="0.3">
      <c r="A104"/>
      <c r="B104"/>
      <c r="C104"/>
      <c r="D104" s="5"/>
      <c r="F104"/>
      <c r="G104"/>
      <c r="H104"/>
      <c r="I104"/>
      <c r="J104"/>
      <c r="K104"/>
      <c r="L104"/>
      <c r="M104"/>
      <c r="N104"/>
      <c r="O104"/>
      <c r="P104"/>
      <c r="Q104"/>
      <c r="R104"/>
      <c r="S104"/>
      <c r="T104"/>
      <c r="U104"/>
      <c r="V104"/>
      <c r="W104"/>
      <c r="X104"/>
      <c r="Y104"/>
      <c r="Z104"/>
      <c r="AA104"/>
      <c r="AB104"/>
      <c r="AC104"/>
      <c r="AD104"/>
      <c r="AE104"/>
      <c r="AF104"/>
      <c r="AG104"/>
      <c r="AH104"/>
      <c r="AI104"/>
      <c r="AJ104"/>
      <c r="AK104"/>
      <c r="AL104"/>
      <c r="AM104"/>
    </row>
    <row r="105" spans="1:58" x14ac:dyDescent="0.3">
      <c r="C105" s="4"/>
    </row>
    <row r="106" spans="1:58" ht="15" x14ac:dyDescent="0.3">
      <c r="D106"/>
      <c r="E106"/>
      <c r="AJ106" s="7"/>
      <c r="AK106" s="7"/>
      <c r="AL106" s="7"/>
      <c r="AM106" s="7"/>
    </row>
    <row r="107" spans="1:58" ht="18.600000000000001" x14ac:dyDescent="0.3">
      <c r="B107" s="1"/>
      <c r="D107" s="8"/>
      <c r="E107" s="8"/>
      <c r="AN107" s="13" t="s">
        <v>16</v>
      </c>
    </row>
    <row r="108" spans="1:58" ht="18.600000000000001" x14ac:dyDescent="0.3">
      <c r="B108" s="1"/>
      <c r="C108" s="1055" t="s">
        <v>44</v>
      </c>
      <c r="D108" s="8"/>
      <c r="E108" s="8"/>
    </row>
    <row r="109" spans="1:58" ht="25.05" customHeight="1" x14ac:dyDescent="0.3">
      <c r="B109" s="1"/>
      <c r="D109"/>
      <c r="E109"/>
      <c r="N109" s="8" t="s">
        <v>581</v>
      </c>
    </row>
    <row r="110" spans="1:58" s="12" customFormat="1" ht="30" customHeight="1" x14ac:dyDescent="0.3">
      <c r="C110" s="51" t="s">
        <v>0</v>
      </c>
      <c r="D110" s="52" t="s">
        <v>568</v>
      </c>
    </row>
    <row r="111" spans="1:58" s="3" customFormat="1" ht="30" customHeight="1" x14ac:dyDescent="0.3">
      <c r="D111" s="3" t="s">
        <v>566</v>
      </c>
      <c r="P111" s="3" t="s">
        <v>567</v>
      </c>
      <c r="AA111" s="3" t="s">
        <v>571</v>
      </c>
    </row>
    <row r="112" spans="1:58" s="3" customFormat="1" ht="30" customHeight="1" x14ac:dyDescent="0.3">
      <c r="D112" s="2"/>
      <c r="E112" s="3" t="s">
        <v>15</v>
      </c>
      <c r="AJ112" s="3" t="s">
        <v>1</v>
      </c>
    </row>
    <row r="114" spans="3:36" s="12" customFormat="1" ht="30" customHeight="1" x14ac:dyDescent="0.3">
      <c r="C114" s="51" t="s">
        <v>9</v>
      </c>
      <c r="D114" s="52" t="s">
        <v>572</v>
      </c>
    </row>
    <row r="115" spans="3:36" s="3" customFormat="1" ht="30" customHeight="1" x14ac:dyDescent="0.3">
      <c r="D115" s="3" t="s">
        <v>573</v>
      </c>
      <c r="P115" s="3" t="s">
        <v>574</v>
      </c>
      <c r="AE115" s="3" t="s">
        <v>571</v>
      </c>
    </row>
    <row r="116" spans="3:36" s="3" customFormat="1" ht="30" customHeight="1" x14ac:dyDescent="0.3">
      <c r="D116" s="2"/>
      <c r="E116" s="3" t="s">
        <v>15</v>
      </c>
      <c r="AJ116" s="3" t="s">
        <v>1</v>
      </c>
    </row>
    <row r="118" spans="3:36" s="12" customFormat="1" ht="30" customHeight="1" x14ac:dyDescent="0.3">
      <c r="C118" s="51" t="s">
        <v>10</v>
      </c>
      <c r="D118" s="52" t="s">
        <v>575</v>
      </c>
    </row>
    <row r="119" spans="3:36" s="3" customFormat="1" ht="30" customHeight="1" x14ac:dyDescent="0.3">
      <c r="D119" s="3" t="s">
        <v>566</v>
      </c>
      <c r="P119" s="3" t="s">
        <v>567</v>
      </c>
      <c r="AA119" s="3" t="s">
        <v>571</v>
      </c>
    </row>
    <row r="120" spans="3:36" s="3" customFormat="1" ht="30" customHeight="1" x14ac:dyDescent="0.3">
      <c r="D120" s="2"/>
      <c r="E120" s="3" t="s">
        <v>15</v>
      </c>
      <c r="AJ120" s="3" t="s">
        <v>1</v>
      </c>
    </row>
    <row r="122" spans="3:36" s="12" customFormat="1" ht="30" customHeight="1" x14ac:dyDescent="0.3">
      <c r="C122" s="51" t="s">
        <v>453</v>
      </c>
      <c r="D122" s="52" t="s">
        <v>576</v>
      </c>
    </row>
    <row r="123" spans="3:36" s="3" customFormat="1" ht="30" customHeight="1" x14ac:dyDescent="0.3">
      <c r="D123" s="3" t="s">
        <v>573</v>
      </c>
      <c r="P123" s="3" t="s">
        <v>574</v>
      </c>
      <c r="AE123" s="3" t="s">
        <v>571</v>
      </c>
    </row>
    <row r="124" spans="3:36" s="3" customFormat="1" ht="30" customHeight="1" x14ac:dyDescent="0.3">
      <c r="D124" s="2"/>
      <c r="E124" s="3" t="s">
        <v>15</v>
      </c>
      <c r="AJ124" s="3" t="s">
        <v>1</v>
      </c>
    </row>
    <row r="126" spans="3:36" s="1" customFormat="1" ht="30" customHeight="1" x14ac:dyDescent="0.3">
      <c r="C126" s="51" t="s">
        <v>454</v>
      </c>
      <c r="D126" s="52" t="s">
        <v>577</v>
      </c>
    </row>
    <row r="127" spans="3:36" s="1" customFormat="1" ht="30" customHeight="1" x14ac:dyDescent="0.3">
      <c r="C127" s="48"/>
      <c r="D127" s="52" t="s">
        <v>45</v>
      </c>
    </row>
    <row r="128" spans="3:36" ht="19.95" customHeight="1" x14ac:dyDescent="0.3">
      <c r="F128" s="3"/>
    </row>
  </sheetData>
  <phoneticPr fontId="4"/>
  <hyperlinks>
    <hyperlink ref="D103" r:id="rId1" xr:uid="{D2385211-BA6C-4D9D-B89A-97A00511FDFA}"/>
  </hyperlinks>
  <printOptions horizontalCentered="1"/>
  <pageMargins left="0" right="0" top="0.31496062992125984" bottom="0" header="0.31496062992125984" footer="0.31496062992125984"/>
  <pageSetup paperSize="9" scale="86" fitToHeight="3" orientation="portrait" r:id="rId2"/>
  <rowBreaks count="1" manualBreakCount="1">
    <brk id="106" min="1" max="35" man="1"/>
  </rowBreak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1FC7C-DBEE-4DC1-930E-6DE21BC50CF7}">
  <sheetPr>
    <tabColor rgb="FFFF0000"/>
    <pageSetUpPr fitToPage="1"/>
  </sheetPr>
  <dimension ref="B2:J38"/>
  <sheetViews>
    <sheetView showGridLines="0" view="pageBreakPreview" zoomScale="50" zoomScaleNormal="50" zoomScaleSheetLayoutView="50" workbookViewId="0">
      <selection activeCell="O16" sqref="O16"/>
    </sheetView>
  </sheetViews>
  <sheetFormatPr defaultColWidth="2.6328125" defaultRowHeight="16.2" outlineLevelCol="1" x14ac:dyDescent="0.3"/>
  <cols>
    <col min="1" max="1" width="2.6328125" customWidth="1"/>
    <col min="2" max="2" width="30.453125" customWidth="1"/>
    <col min="3" max="5" width="17.6328125" style="432" hidden="1" customWidth="1" outlineLevel="1"/>
    <col min="6" max="6" width="22.6328125" style="433" customWidth="1" collapsed="1"/>
    <col min="7" max="9" width="22.6328125" style="433" customWidth="1"/>
    <col min="10" max="10" width="42.81640625" style="3" bestFit="1" customWidth="1"/>
  </cols>
  <sheetData>
    <row r="2" spans="2:10" ht="24.6" x14ac:dyDescent="0.3">
      <c r="B2" s="620" t="s">
        <v>265</v>
      </c>
    </row>
    <row r="3" spans="2:10" ht="10.050000000000001" customHeight="1" thickBot="1" x14ac:dyDescent="0.35"/>
    <row r="4" spans="2:10" s="1" customFormat="1" ht="30" customHeight="1" thickBot="1" x14ac:dyDescent="0.35">
      <c r="B4" s="1056"/>
      <c r="C4" s="434" t="s">
        <v>177</v>
      </c>
      <c r="D4" s="435"/>
      <c r="E4" s="436"/>
      <c r="F4" s="437" t="s">
        <v>178</v>
      </c>
      <c r="G4" s="438"/>
      <c r="H4" s="439"/>
      <c r="I4" s="439"/>
      <c r="J4" s="3"/>
    </row>
    <row r="5" spans="2:10" ht="19.95" customHeight="1" x14ac:dyDescent="0.3">
      <c r="B5" s="1057"/>
      <c r="C5" s="440"/>
      <c r="D5" s="441"/>
      <c r="E5" s="442"/>
      <c r="F5" s="443" t="s">
        <v>268</v>
      </c>
      <c r="G5" s="605" t="s">
        <v>266</v>
      </c>
      <c r="H5" s="443" t="s">
        <v>262</v>
      </c>
      <c r="I5" s="443" t="s">
        <v>262</v>
      </c>
    </row>
    <row r="6" spans="2:10" ht="19.95" customHeight="1" x14ac:dyDescent="0.3">
      <c r="B6" s="1057"/>
      <c r="C6" s="444"/>
      <c r="D6" s="445"/>
      <c r="E6" s="446"/>
      <c r="F6" s="447" t="s">
        <v>257</v>
      </c>
      <c r="G6" s="606" t="s">
        <v>261</v>
      </c>
      <c r="H6" s="447" t="s">
        <v>179</v>
      </c>
      <c r="I6" s="448" t="s">
        <v>179</v>
      </c>
    </row>
    <row r="7" spans="2:10" ht="19.95" customHeight="1" x14ac:dyDescent="0.3">
      <c r="B7" s="1058"/>
      <c r="C7" s="449"/>
      <c r="D7" s="450"/>
      <c r="E7" s="451"/>
      <c r="F7" s="452" t="s">
        <v>180</v>
      </c>
      <c r="G7" s="607" t="s">
        <v>259</v>
      </c>
      <c r="H7" s="452" t="s">
        <v>181</v>
      </c>
      <c r="I7" s="453" t="s">
        <v>263</v>
      </c>
    </row>
    <row r="8" spans="2:10" s="1" customFormat="1" ht="30" customHeight="1" x14ac:dyDescent="0.3">
      <c r="B8" s="454" t="s">
        <v>182</v>
      </c>
      <c r="C8" s="449" t="s">
        <v>183</v>
      </c>
      <c r="D8" s="450" t="s">
        <v>184</v>
      </c>
      <c r="E8" s="455" t="s">
        <v>185</v>
      </c>
      <c r="F8" s="456" t="s">
        <v>183</v>
      </c>
      <c r="G8" s="608" t="s">
        <v>183</v>
      </c>
      <c r="H8" s="456" t="s">
        <v>183</v>
      </c>
      <c r="I8" s="457" t="s">
        <v>183</v>
      </c>
      <c r="J8" s="3"/>
    </row>
    <row r="9" spans="2:10" s="3" customFormat="1" ht="10.050000000000001" customHeight="1" x14ac:dyDescent="0.3">
      <c r="B9" s="458"/>
      <c r="C9" s="459"/>
      <c r="D9" s="460"/>
      <c r="E9" s="461"/>
      <c r="F9" s="462"/>
      <c r="G9" s="609"/>
      <c r="H9" s="462"/>
      <c r="I9" s="463"/>
    </row>
    <row r="10" spans="2:10" s="3" customFormat="1" ht="19.8" customHeight="1" x14ac:dyDescent="0.3">
      <c r="B10" s="464" t="s">
        <v>186</v>
      </c>
      <c r="C10" s="465">
        <f>776570*12</f>
        <v>9318840</v>
      </c>
      <c r="D10" s="466">
        <f>776570*12</f>
        <v>9318840</v>
      </c>
      <c r="E10" s="467">
        <f>D10-C10</f>
        <v>0</v>
      </c>
      <c r="F10" s="468">
        <f>776570*12</f>
        <v>9318840</v>
      </c>
      <c r="G10" s="610">
        <f>'管理費(共有持分割合)変更案'!T13</f>
        <v>10989000</v>
      </c>
      <c r="H10" s="491">
        <f>776570*12</f>
        <v>9318840</v>
      </c>
      <c r="I10" s="469">
        <f>'管理費(共有持分割合)変更案'!T24</f>
        <v>11854560</v>
      </c>
    </row>
    <row r="11" spans="2:10" s="3" customFormat="1" ht="18.600000000000001" x14ac:dyDescent="0.3">
      <c r="B11" s="470" t="s">
        <v>187</v>
      </c>
      <c r="C11" s="471">
        <v>1982400</v>
      </c>
      <c r="D11" s="472">
        <v>1982400</v>
      </c>
      <c r="E11" s="473">
        <f t="shared" ref="E11:E37" si="0">D11-C11</f>
        <v>0</v>
      </c>
      <c r="F11" s="474">
        <v>1987200</v>
      </c>
      <c r="G11" s="611">
        <f>案!L10</f>
        <v>713592</v>
      </c>
      <c r="H11" s="619">
        <v>0</v>
      </c>
      <c r="I11" s="475">
        <v>0</v>
      </c>
    </row>
    <row r="12" spans="2:10" s="3" customFormat="1" ht="19.95" customHeight="1" x14ac:dyDescent="0.3">
      <c r="B12" s="464" t="s">
        <v>188</v>
      </c>
      <c r="C12" s="465">
        <v>292800</v>
      </c>
      <c r="D12" s="466">
        <v>281500</v>
      </c>
      <c r="E12" s="467">
        <f t="shared" si="0"/>
        <v>-11300</v>
      </c>
      <c r="F12" s="468">
        <v>271200</v>
      </c>
      <c r="G12" s="612">
        <v>285600</v>
      </c>
      <c r="H12" s="468">
        <v>285600</v>
      </c>
      <c r="I12" s="476">
        <v>285600</v>
      </c>
    </row>
    <row r="13" spans="2:10" s="3" customFormat="1" ht="19.95" customHeight="1" x14ac:dyDescent="0.3">
      <c r="B13" s="464" t="s">
        <v>189</v>
      </c>
      <c r="C13" s="465">
        <v>66000</v>
      </c>
      <c r="D13" s="466">
        <v>66000</v>
      </c>
      <c r="E13" s="467">
        <f t="shared" si="0"/>
        <v>0</v>
      </c>
      <c r="F13" s="468">
        <v>66000</v>
      </c>
      <c r="G13" s="612">
        <v>66000</v>
      </c>
      <c r="H13" s="468">
        <v>66000</v>
      </c>
      <c r="I13" s="476">
        <v>66000</v>
      </c>
    </row>
    <row r="14" spans="2:10" s="3" customFormat="1" ht="10.050000000000001" customHeight="1" x14ac:dyDescent="0.3">
      <c r="B14" s="477"/>
      <c r="C14" s="478"/>
      <c r="D14" s="479"/>
      <c r="E14" s="480">
        <f t="shared" si="0"/>
        <v>0</v>
      </c>
      <c r="F14" s="481"/>
      <c r="G14" s="613"/>
      <c r="H14" s="481"/>
      <c r="I14" s="482"/>
    </row>
    <row r="15" spans="2:10" s="489" customFormat="1" ht="30" customHeight="1" x14ac:dyDescent="0.3">
      <c r="B15" s="483" t="s">
        <v>190</v>
      </c>
      <c r="C15" s="484">
        <f>SUM(C10:C13)</f>
        <v>11660040</v>
      </c>
      <c r="D15" s="485">
        <f>SUM(D10:D13)</f>
        <v>11648740</v>
      </c>
      <c r="E15" s="486">
        <f t="shared" si="0"/>
        <v>-11300</v>
      </c>
      <c r="F15" s="487">
        <f>SUM(F10:F13)</f>
        <v>11643240</v>
      </c>
      <c r="G15" s="614">
        <f>SUM(G10:G13)</f>
        <v>12054192</v>
      </c>
      <c r="H15" s="487">
        <f>SUM(H10:H13)</f>
        <v>9670440</v>
      </c>
      <c r="I15" s="488">
        <f>SUM(I10:I13)</f>
        <v>12206160</v>
      </c>
    </row>
    <row r="16" spans="2:10" s="3" customFormat="1" ht="10.050000000000001" customHeight="1" x14ac:dyDescent="0.3">
      <c r="B16" s="490"/>
      <c r="C16" s="459"/>
      <c r="D16" s="460"/>
      <c r="E16" s="461"/>
      <c r="F16" s="462"/>
      <c r="G16" s="609"/>
      <c r="H16" s="462"/>
      <c r="I16" s="463"/>
    </row>
    <row r="17" spans="2:10" s="3" customFormat="1" ht="19.95" customHeight="1" x14ac:dyDescent="0.3">
      <c r="B17" s="464" t="s">
        <v>191</v>
      </c>
      <c r="C17" s="465">
        <f t="shared" ref="C17" si="1">518800*1.1*12</f>
        <v>6848160</v>
      </c>
      <c r="D17" s="466">
        <v>6833860</v>
      </c>
      <c r="E17" s="467">
        <f>C17-D17</f>
        <v>14300</v>
      </c>
      <c r="F17" s="491">
        <f>563530*12</f>
        <v>6762360</v>
      </c>
      <c r="G17" s="615">
        <f>H$17</f>
        <v>6762360</v>
      </c>
      <c r="H17" s="491">
        <f>F$17</f>
        <v>6762360</v>
      </c>
      <c r="I17" s="492">
        <f t="shared" ref="I17" si="2">H$17</f>
        <v>6762360</v>
      </c>
    </row>
    <row r="18" spans="2:10" s="3" customFormat="1" ht="19.95" customHeight="1" x14ac:dyDescent="0.3">
      <c r="B18" s="464" t="s">
        <v>192</v>
      </c>
      <c r="C18" s="465">
        <v>46200</v>
      </c>
      <c r="D18" s="466">
        <v>46200</v>
      </c>
      <c r="E18" s="467">
        <f t="shared" ref="E18:E35" si="3">C18-D18</f>
        <v>0</v>
      </c>
      <c r="F18" s="468">
        <v>46200</v>
      </c>
      <c r="G18" s="612">
        <v>46200</v>
      </c>
      <c r="H18" s="468">
        <v>46200</v>
      </c>
      <c r="I18" s="476">
        <v>46200</v>
      </c>
    </row>
    <row r="19" spans="2:10" s="3" customFormat="1" ht="18.600000000000001" x14ac:dyDescent="0.3">
      <c r="B19" s="470" t="s">
        <v>193</v>
      </c>
      <c r="C19" s="465">
        <v>80000</v>
      </c>
      <c r="D19" s="466">
        <v>66908</v>
      </c>
      <c r="E19" s="467">
        <f t="shared" si="3"/>
        <v>13092</v>
      </c>
      <c r="F19" s="468">
        <f>$C19</f>
        <v>80000</v>
      </c>
      <c r="G19" s="612">
        <f t="shared" ref="G19:I19" si="4">$C19</f>
        <v>80000</v>
      </c>
      <c r="H19" s="468">
        <f t="shared" si="4"/>
        <v>80000</v>
      </c>
      <c r="I19" s="476">
        <f t="shared" si="4"/>
        <v>80000</v>
      </c>
    </row>
    <row r="20" spans="2:10" s="3" customFormat="1" ht="18.600000000000001" x14ac:dyDescent="0.3">
      <c r="B20" s="470" t="s">
        <v>194</v>
      </c>
      <c r="C20" s="465">
        <v>1030000</v>
      </c>
      <c r="D20" s="466">
        <v>1017060</v>
      </c>
      <c r="E20" s="467">
        <f t="shared" si="3"/>
        <v>12940</v>
      </c>
      <c r="F20" s="468">
        <v>1100000</v>
      </c>
      <c r="G20" s="612">
        <f>H$20</f>
        <v>1100000</v>
      </c>
      <c r="H20" s="468">
        <f>F$20</f>
        <v>1100000</v>
      </c>
      <c r="I20" s="476">
        <f t="shared" ref="I20" si="5">H$20</f>
        <v>1100000</v>
      </c>
    </row>
    <row r="21" spans="2:10" s="3" customFormat="1" ht="19.95" customHeight="1" x14ac:dyDescent="0.3">
      <c r="B21" s="464" t="s">
        <v>195</v>
      </c>
      <c r="C21" s="465">
        <v>45600</v>
      </c>
      <c r="D21" s="466">
        <v>28020</v>
      </c>
      <c r="E21" s="467">
        <f t="shared" si="3"/>
        <v>17580</v>
      </c>
      <c r="F21" s="468">
        <v>30000</v>
      </c>
      <c r="G21" s="612">
        <v>30000</v>
      </c>
      <c r="H21" s="468">
        <v>30000</v>
      </c>
      <c r="I21" s="476">
        <v>30000</v>
      </c>
    </row>
    <row r="22" spans="2:10" s="3" customFormat="1" ht="19.95" customHeight="1" x14ac:dyDescent="0.3">
      <c r="B22" s="464" t="s">
        <v>196</v>
      </c>
      <c r="C22" s="471">
        <v>285904</v>
      </c>
      <c r="D22" s="472">
        <v>285904</v>
      </c>
      <c r="E22" s="473">
        <f t="shared" si="3"/>
        <v>0</v>
      </c>
      <c r="F22" s="493">
        <v>494326</v>
      </c>
      <c r="G22" s="610">
        <f>$F22</f>
        <v>494326</v>
      </c>
      <c r="H22" s="493">
        <f>$F22</f>
        <v>494326</v>
      </c>
      <c r="I22" s="469">
        <f>$F22</f>
        <v>494326</v>
      </c>
      <c r="J22" s="3" t="s">
        <v>197</v>
      </c>
    </row>
    <row r="23" spans="2:10" s="3" customFormat="1" ht="19.95" customHeight="1" x14ac:dyDescent="0.3">
      <c r="B23" s="464" t="s">
        <v>198</v>
      </c>
      <c r="C23" s="465">
        <v>94368</v>
      </c>
      <c r="D23" s="466">
        <v>94368</v>
      </c>
      <c r="E23" s="467">
        <f t="shared" si="3"/>
        <v>0</v>
      </c>
      <c r="F23" s="468">
        <v>17742</v>
      </c>
      <c r="G23" s="612">
        <f t="shared" ref="G23:G24" si="6">$F23</f>
        <v>17742</v>
      </c>
      <c r="H23" s="468">
        <f>$F23</f>
        <v>17742</v>
      </c>
      <c r="I23" s="476">
        <f t="shared" ref="I23:I24" si="7">$F23</f>
        <v>17742</v>
      </c>
    </row>
    <row r="24" spans="2:10" s="3" customFormat="1" ht="19.95" customHeight="1" x14ac:dyDescent="0.3">
      <c r="B24" s="464" t="s">
        <v>199</v>
      </c>
      <c r="C24" s="465">
        <f t="shared" ref="C24:D24" si="8">20570*12</f>
        <v>246840</v>
      </c>
      <c r="D24" s="466">
        <f t="shared" si="8"/>
        <v>246840</v>
      </c>
      <c r="E24" s="467">
        <f t="shared" si="3"/>
        <v>0</v>
      </c>
      <c r="F24" s="468">
        <v>246840</v>
      </c>
      <c r="G24" s="612">
        <f t="shared" si="6"/>
        <v>246840</v>
      </c>
      <c r="H24" s="468">
        <f>$F24</f>
        <v>246840</v>
      </c>
      <c r="I24" s="476">
        <f t="shared" si="7"/>
        <v>246840</v>
      </c>
    </row>
    <row r="25" spans="2:10" s="3" customFormat="1" ht="19.95" customHeight="1" x14ac:dyDescent="0.3">
      <c r="B25" s="464" t="s">
        <v>200</v>
      </c>
      <c r="C25" s="465" t="s">
        <v>143</v>
      </c>
      <c r="D25" s="466" t="s">
        <v>143</v>
      </c>
      <c r="E25" s="467" t="s">
        <v>143</v>
      </c>
      <c r="F25" s="493">
        <v>40000</v>
      </c>
      <c r="G25" s="611">
        <f>F25-200*8</f>
        <v>38400</v>
      </c>
      <c r="H25" s="619">
        <f>G25</f>
        <v>38400</v>
      </c>
      <c r="I25" s="475">
        <f>H25</f>
        <v>38400</v>
      </c>
      <c r="J25" s="3" t="s">
        <v>267</v>
      </c>
    </row>
    <row r="26" spans="2:10" s="3" customFormat="1" ht="18.600000000000001" x14ac:dyDescent="0.3">
      <c r="B26" s="470" t="s">
        <v>201</v>
      </c>
      <c r="C26" s="465">
        <v>2000000</v>
      </c>
      <c r="D26" s="466">
        <v>886600</v>
      </c>
      <c r="E26" s="467">
        <f t="shared" si="3"/>
        <v>1113400</v>
      </c>
      <c r="F26" s="468">
        <v>1000000</v>
      </c>
      <c r="G26" s="612">
        <f>H$26</f>
        <v>1000000</v>
      </c>
      <c r="H26" s="468">
        <f>F$26</f>
        <v>1000000</v>
      </c>
      <c r="I26" s="476">
        <f t="shared" ref="I26" si="9">H$26</f>
        <v>1000000</v>
      </c>
    </row>
    <row r="27" spans="2:10" s="3" customFormat="1" ht="19.95" customHeight="1" x14ac:dyDescent="0.3">
      <c r="B27" s="464" t="s">
        <v>202</v>
      </c>
      <c r="C27" s="465">
        <v>65000</v>
      </c>
      <c r="D27" s="466">
        <v>63899</v>
      </c>
      <c r="E27" s="467">
        <f t="shared" si="3"/>
        <v>1101</v>
      </c>
      <c r="F27" s="468">
        <v>65000</v>
      </c>
      <c r="G27" s="612">
        <v>65000</v>
      </c>
      <c r="H27" s="468">
        <v>65000</v>
      </c>
      <c r="I27" s="476">
        <v>65000</v>
      </c>
    </row>
    <row r="28" spans="2:10" s="3" customFormat="1" ht="19.95" customHeight="1" x14ac:dyDescent="0.3">
      <c r="B28" s="464" t="s">
        <v>203</v>
      </c>
      <c r="C28" s="465">
        <f t="shared" ref="C28:I28" si="10">59202*12</f>
        <v>710424</v>
      </c>
      <c r="D28" s="466">
        <f t="shared" si="10"/>
        <v>710424</v>
      </c>
      <c r="E28" s="467">
        <f t="shared" si="3"/>
        <v>0</v>
      </c>
      <c r="F28" s="468">
        <f t="shared" si="10"/>
        <v>710424</v>
      </c>
      <c r="G28" s="612">
        <f t="shared" si="10"/>
        <v>710424</v>
      </c>
      <c r="H28" s="468">
        <f t="shared" si="10"/>
        <v>710424</v>
      </c>
      <c r="I28" s="476">
        <f t="shared" si="10"/>
        <v>710424</v>
      </c>
    </row>
    <row r="29" spans="2:10" s="3" customFormat="1" ht="19.95" customHeight="1" x14ac:dyDescent="0.3">
      <c r="B29" s="470" t="s">
        <v>204</v>
      </c>
      <c r="C29" s="471">
        <v>165600</v>
      </c>
      <c r="D29" s="472">
        <v>113850</v>
      </c>
      <c r="E29" s="473">
        <f>C29-D29</f>
        <v>51750</v>
      </c>
      <c r="F29" s="474">
        <f>$C$29</f>
        <v>165600</v>
      </c>
      <c r="G29" s="616">
        <f>$C$29</f>
        <v>165600</v>
      </c>
      <c r="H29" s="474">
        <f>$C$29</f>
        <v>165600</v>
      </c>
      <c r="I29" s="494">
        <f>$C$29</f>
        <v>165600</v>
      </c>
    </row>
    <row r="30" spans="2:10" s="3" customFormat="1" ht="19.95" customHeight="1" x14ac:dyDescent="0.3">
      <c r="B30" s="464" t="s">
        <v>205</v>
      </c>
      <c r="C30" s="465">
        <v>50000</v>
      </c>
      <c r="D30" s="466">
        <v>50000</v>
      </c>
      <c r="E30" s="467">
        <f t="shared" si="3"/>
        <v>0</v>
      </c>
      <c r="F30" s="468">
        <v>50000</v>
      </c>
      <c r="G30" s="612">
        <v>50000</v>
      </c>
      <c r="H30" s="468">
        <v>50000</v>
      </c>
      <c r="I30" s="476">
        <v>50000</v>
      </c>
    </row>
    <row r="31" spans="2:10" s="3" customFormat="1" ht="19.95" customHeight="1" x14ac:dyDescent="0.3">
      <c r="B31" s="464" t="s">
        <v>206</v>
      </c>
      <c r="C31" s="465">
        <v>455400</v>
      </c>
      <c r="D31" s="466">
        <v>113850</v>
      </c>
      <c r="E31" s="467">
        <f t="shared" si="3"/>
        <v>341550</v>
      </c>
      <c r="F31" s="491">
        <v>0</v>
      </c>
      <c r="G31" s="615">
        <v>0</v>
      </c>
      <c r="H31" s="491">
        <v>0</v>
      </c>
      <c r="I31" s="492">
        <v>0</v>
      </c>
    </row>
    <row r="32" spans="2:10" s="3" customFormat="1" ht="19.95" customHeight="1" x14ac:dyDescent="0.3">
      <c r="B32" s="470" t="s">
        <v>207</v>
      </c>
      <c r="C32" s="465">
        <v>273240</v>
      </c>
      <c r="D32" s="466">
        <v>273240</v>
      </c>
      <c r="E32" s="467">
        <f t="shared" si="3"/>
        <v>0</v>
      </c>
      <c r="F32" s="468">
        <v>273240</v>
      </c>
      <c r="G32" s="612">
        <v>273240</v>
      </c>
      <c r="H32" s="468">
        <v>273240</v>
      </c>
      <c r="I32" s="476">
        <v>273240</v>
      </c>
    </row>
    <row r="33" spans="2:10" s="3" customFormat="1" ht="19.95" customHeight="1" x14ac:dyDescent="0.3">
      <c r="B33" s="464" t="s">
        <v>208</v>
      </c>
      <c r="C33" s="465">
        <v>263304</v>
      </c>
      <c r="D33" s="466">
        <v>400691</v>
      </c>
      <c r="E33" s="467">
        <f t="shared" si="3"/>
        <v>-137387</v>
      </c>
      <c r="F33" s="468">
        <v>561508</v>
      </c>
      <c r="G33" s="610">
        <f>F$33+412552</f>
        <v>974060</v>
      </c>
      <c r="H33" s="619">
        <v>0</v>
      </c>
      <c r="I33" s="469">
        <v>1123268</v>
      </c>
      <c r="J33" s="3" t="s">
        <v>269</v>
      </c>
    </row>
    <row r="34" spans="2:10" s="3" customFormat="1" ht="10.050000000000001" customHeight="1" x14ac:dyDescent="0.3">
      <c r="B34" s="477"/>
      <c r="C34" s="478"/>
      <c r="D34" s="479"/>
      <c r="E34" s="480"/>
      <c r="F34" s="481"/>
      <c r="G34" s="613"/>
      <c r="H34" s="481"/>
      <c r="I34" s="482"/>
    </row>
    <row r="35" spans="2:10" s="489" customFormat="1" ht="30" customHeight="1" x14ac:dyDescent="0.3">
      <c r="B35" s="483" t="s">
        <v>209</v>
      </c>
      <c r="C35" s="484">
        <f>SUM(C17:C33)</f>
        <v>12660040</v>
      </c>
      <c r="D35" s="485">
        <f>SUM(D17:D33)</f>
        <v>11231714</v>
      </c>
      <c r="E35" s="486">
        <f t="shared" si="3"/>
        <v>1428326</v>
      </c>
      <c r="F35" s="487">
        <f>SUM(F17:F33)</f>
        <v>11643240</v>
      </c>
      <c r="G35" s="614">
        <f>SUM(G17:G33)</f>
        <v>12054192</v>
      </c>
      <c r="H35" s="487">
        <f>SUM(H17:H33)</f>
        <v>11080132</v>
      </c>
      <c r="I35" s="488">
        <f>SUM(I17:I33)</f>
        <v>12203400</v>
      </c>
    </row>
    <row r="36" spans="2:10" ht="10.050000000000001" customHeight="1" x14ac:dyDescent="0.3">
      <c r="B36" s="495"/>
      <c r="C36" s="496"/>
      <c r="D36" s="497"/>
      <c r="E36" s="498">
        <f t="shared" si="0"/>
        <v>0</v>
      </c>
      <c r="F36" s="499"/>
      <c r="G36" s="617"/>
      <c r="H36" s="499"/>
      <c r="I36" s="500"/>
    </row>
    <row r="37" spans="2:10" s="489" customFormat="1" ht="30" customHeight="1" thickBot="1" x14ac:dyDescent="0.35">
      <c r="B37" s="501" t="s">
        <v>210</v>
      </c>
      <c r="C37" s="502">
        <f>C15-C35</f>
        <v>-1000000</v>
      </c>
      <c r="D37" s="503">
        <f>D15-D35</f>
        <v>417026</v>
      </c>
      <c r="E37" s="504">
        <f t="shared" si="0"/>
        <v>1417026</v>
      </c>
      <c r="F37" s="505">
        <f>F15-F35</f>
        <v>0</v>
      </c>
      <c r="G37" s="618">
        <f>G15-G35</f>
        <v>0</v>
      </c>
      <c r="H37" s="505">
        <f>H15-H35</f>
        <v>-1409692</v>
      </c>
      <c r="I37" s="506">
        <f>I15-I35</f>
        <v>2760</v>
      </c>
    </row>
    <row r="38" spans="2:10" ht="10.050000000000001" customHeight="1" x14ac:dyDescent="0.3"/>
  </sheetData>
  <mergeCells count="1">
    <mergeCell ref="B4:B7"/>
  </mergeCells>
  <phoneticPr fontId="4"/>
  <printOptions horizontalCentered="1"/>
  <pageMargins left="0" right="0" top="0.39370078740157483" bottom="0.39370078740157483" header="0" footer="0"/>
  <pageSetup paperSize="9" scale="7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C8831-E7BB-49F4-826F-2DA04A283807}">
  <sheetPr>
    <tabColor rgb="FFFF0000"/>
    <pageSetUpPr fitToPage="1"/>
  </sheetPr>
  <dimension ref="B1:T25"/>
  <sheetViews>
    <sheetView showGridLines="0" view="pageBreakPreview" zoomScale="60" zoomScaleNormal="50" workbookViewId="0">
      <selection activeCell="O16" sqref="O16"/>
    </sheetView>
  </sheetViews>
  <sheetFormatPr defaultColWidth="2.453125" defaultRowHeight="15" outlineLevelCol="1" x14ac:dyDescent="0.3"/>
  <cols>
    <col min="1" max="1" width="1.6328125" style="331" customWidth="1"/>
    <col min="2" max="2" width="6.08984375" style="329" customWidth="1"/>
    <col min="3" max="3" width="37" style="329" customWidth="1"/>
    <col min="4" max="4" width="13.36328125" style="330" customWidth="1"/>
    <col min="5" max="5" width="13.36328125" style="331" customWidth="1"/>
    <col min="6" max="6" width="5.1796875" style="332" customWidth="1" outlineLevel="1"/>
    <col min="7" max="7" width="1.6328125" style="331" customWidth="1"/>
    <col min="8" max="8" width="10.6328125" style="333" customWidth="1"/>
    <col min="9" max="9" width="13.81640625" style="334" bestFit="1" customWidth="1"/>
    <col min="10" max="10" width="1.6328125" style="330" customWidth="1"/>
    <col min="11" max="11" width="15.1796875" style="337" bestFit="1" customWidth="1"/>
    <col min="12" max="12" width="12.453125" style="330" bestFit="1" customWidth="1"/>
    <col min="13" max="13" width="10.54296875" style="330" bestFit="1" customWidth="1"/>
    <col min="14" max="14" width="10.08984375" style="335" bestFit="1" customWidth="1"/>
    <col min="15" max="15" width="13.1796875" style="334" bestFit="1" customWidth="1"/>
    <col min="16" max="16" width="1.6328125" style="334" customWidth="1"/>
    <col min="17" max="17" width="10.6328125" style="336" customWidth="1"/>
    <col min="18" max="18" width="1.6328125" style="330" customWidth="1"/>
    <col min="19" max="19" width="12.453125" style="337" bestFit="1" customWidth="1"/>
    <col min="20" max="20" width="13.90625" style="337" bestFit="1" customWidth="1"/>
    <col min="21" max="16384" width="2.453125" style="331"/>
  </cols>
  <sheetData>
    <row r="1" spans="2:20" ht="10.050000000000001" customHeight="1" x14ac:dyDescent="0.3"/>
    <row r="2" spans="2:20" ht="27" x14ac:dyDescent="0.3">
      <c r="B2" s="338" t="s">
        <v>299</v>
      </c>
    </row>
    <row r="3" spans="2:20" ht="10.050000000000001" customHeight="1" thickBot="1" x14ac:dyDescent="0.35">
      <c r="B3" s="339"/>
    </row>
    <row r="4" spans="2:20" ht="18" x14ac:dyDescent="0.3">
      <c r="B4" s="340"/>
      <c r="C4" s="341"/>
      <c r="D4" s="342"/>
      <c r="E4" s="342" t="s">
        <v>148</v>
      </c>
      <c r="F4" s="343"/>
      <c r="H4" s="344" t="s">
        <v>211</v>
      </c>
      <c r="I4" s="345"/>
      <c r="J4" s="346"/>
      <c r="K4" s="347" t="s">
        <v>260</v>
      </c>
      <c r="L4" s="507"/>
      <c r="M4" s="508"/>
      <c r="N4" s="509"/>
      <c r="O4" s="348"/>
      <c r="P4" s="349"/>
      <c r="Q4" s="350" t="s">
        <v>149</v>
      </c>
      <c r="R4" s="351"/>
      <c r="S4" s="352" t="s">
        <v>176</v>
      </c>
      <c r="T4" s="353" t="s">
        <v>176</v>
      </c>
    </row>
    <row r="5" spans="2:20" ht="16.2" x14ac:dyDescent="0.3">
      <c r="B5" s="354" t="s">
        <v>151</v>
      </c>
      <c r="C5" s="355" t="s">
        <v>152</v>
      </c>
      <c r="D5" s="356" t="s">
        <v>153</v>
      </c>
      <c r="E5" s="356" t="s">
        <v>154</v>
      </c>
      <c r="F5" s="357"/>
      <c r="H5" s="358" t="s">
        <v>212</v>
      </c>
      <c r="I5" s="359" t="s">
        <v>213</v>
      </c>
      <c r="K5" s="510" t="s">
        <v>214</v>
      </c>
      <c r="L5" s="342" t="s">
        <v>215</v>
      </c>
      <c r="M5" s="604">
        <v>204</v>
      </c>
      <c r="N5" s="511" t="s">
        <v>212</v>
      </c>
      <c r="O5" s="360" t="s">
        <v>216</v>
      </c>
      <c r="Q5" s="361" t="s">
        <v>217</v>
      </c>
      <c r="S5" s="362" t="s">
        <v>157</v>
      </c>
      <c r="T5" s="363" t="s">
        <v>158</v>
      </c>
    </row>
    <row r="6" spans="2:20" ht="15.6" thickBot="1" x14ac:dyDescent="0.35">
      <c r="B6" s="354"/>
      <c r="C6" s="355"/>
      <c r="D6" s="356"/>
      <c r="E6" s="356" t="s">
        <v>159</v>
      </c>
      <c r="F6" s="357"/>
      <c r="H6" s="364"/>
      <c r="I6" s="365"/>
      <c r="K6" s="512" t="s">
        <v>258</v>
      </c>
      <c r="L6" s="356"/>
      <c r="M6" s="512"/>
      <c r="N6" s="513"/>
      <c r="O6" s="366"/>
      <c r="Q6" s="367"/>
      <c r="S6" s="368"/>
      <c r="T6" s="369"/>
    </row>
    <row r="7" spans="2:20" ht="30.6" thickTop="1" x14ac:dyDescent="0.3">
      <c r="B7" s="370" t="s">
        <v>160</v>
      </c>
      <c r="C7" s="371" t="s">
        <v>218</v>
      </c>
      <c r="D7" s="372">
        <v>65.69</v>
      </c>
      <c r="E7" s="373">
        <v>6569</v>
      </c>
      <c r="F7" s="374">
        <v>12</v>
      </c>
      <c r="G7" s="375"/>
      <c r="H7" s="376">
        <v>11360</v>
      </c>
      <c r="I7" s="377">
        <f>H7/D7</f>
        <v>172.93347541482723</v>
      </c>
      <c r="J7" s="378"/>
      <c r="K7" s="514">
        <f>H7+2000</f>
        <v>13360</v>
      </c>
      <c r="L7" s="372">
        <f>K7/$D$7</f>
        <v>203.37950981884609</v>
      </c>
      <c r="M7" s="514">
        <f>$D$7*M5</f>
        <v>13400.76</v>
      </c>
      <c r="N7" s="515">
        <v>13400</v>
      </c>
      <c r="O7" s="379">
        <f>N7/$D$7</f>
        <v>203.98843050692648</v>
      </c>
      <c r="P7" s="380"/>
      <c r="Q7" s="381">
        <f>N7-H7</f>
        <v>2040</v>
      </c>
      <c r="R7" s="351"/>
      <c r="S7" s="382">
        <f>$F$7*N7</f>
        <v>160800</v>
      </c>
      <c r="T7" s="383">
        <f t="shared" ref="T7:T12" si="0">S7*12</f>
        <v>1929600</v>
      </c>
    </row>
    <row r="8" spans="2:20" ht="30" customHeight="1" x14ac:dyDescent="0.3">
      <c r="B8" s="384" t="s">
        <v>162</v>
      </c>
      <c r="C8" s="385" t="s">
        <v>219</v>
      </c>
      <c r="D8" s="386">
        <v>65.36</v>
      </c>
      <c r="E8" s="387">
        <v>6536</v>
      </c>
      <c r="F8" s="388">
        <v>12</v>
      </c>
      <c r="H8" s="389">
        <v>11310</v>
      </c>
      <c r="I8" s="390">
        <f t="shared" ref="I8:I12" si="1">H8/D8</f>
        <v>173.04161566707467</v>
      </c>
      <c r="K8" s="516">
        <f t="shared" ref="K8:K12" si="2">H8+2000</f>
        <v>13310</v>
      </c>
      <c r="L8" s="386">
        <f>K8/$D$8</f>
        <v>203.64137086903304</v>
      </c>
      <c r="M8" s="516">
        <f>$D$8*M5</f>
        <v>13333.44</v>
      </c>
      <c r="N8" s="517">
        <v>13330</v>
      </c>
      <c r="O8" s="391">
        <f>N8/$D$8</f>
        <v>203.94736842105263</v>
      </c>
      <c r="Q8" s="392">
        <f t="shared" ref="Q8:Q12" si="3">N8-H8</f>
        <v>2020</v>
      </c>
      <c r="R8" s="351"/>
      <c r="S8" s="393">
        <f>$F$8*N8</f>
        <v>159960</v>
      </c>
      <c r="T8" s="394">
        <f t="shared" si="0"/>
        <v>1919520</v>
      </c>
    </row>
    <row r="9" spans="2:20" ht="30" customHeight="1" x14ac:dyDescent="0.3">
      <c r="B9" s="384" t="s">
        <v>164</v>
      </c>
      <c r="C9" s="385" t="s">
        <v>220</v>
      </c>
      <c r="D9" s="386">
        <v>65.25</v>
      </c>
      <c r="E9" s="387">
        <v>6525</v>
      </c>
      <c r="F9" s="388">
        <v>12</v>
      </c>
      <c r="H9" s="389">
        <v>11290</v>
      </c>
      <c r="I9" s="390">
        <f t="shared" si="1"/>
        <v>173.02681992337165</v>
      </c>
      <c r="K9" s="516">
        <f t="shared" si="2"/>
        <v>13290</v>
      </c>
      <c r="L9" s="386">
        <f>K9/$D$9</f>
        <v>203.67816091954023</v>
      </c>
      <c r="M9" s="516">
        <f>$D$9*M5</f>
        <v>13311</v>
      </c>
      <c r="N9" s="517">
        <v>13310</v>
      </c>
      <c r="O9" s="391">
        <f>N9/$D$9</f>
        <v>203.98467432950193</v>
      </c>
      <c r="Q9" s="392">
        <f t="shared" si="3"/>
        <v>2020</v>
      </c>
      <c r="R9" s="351"/>
      <c r="S9" s="393">
        <f>$F$9*N9</f>
        <v>159720</v>
      </c>
      <c r="T9" s="394">
        <f t="shared" si="0"/>
        <v>1916640</v>
      </c>
    </row>
    <row r="10" spans="2:20" ht="30" customHeight="1" x14ac:dyDescent="0.3">
      <c r="B10" s="384" t="s">
        <v>166</v>
      </c>
      <c r="C10" s="385" t="s">
        <v>221</v>
      </c>
      <c r="D10" s="386">
        <v>64.760000000000005</v>
      </c>
      <c r="E10" s="387">
        <v>6476</v>
      </c>
      <c r="F10" s="388">
        <v>11</v>
      </c>
      <c r="H10" s="389">
        <v>11200</v>
      </c>
      <c r="I10" s="390">
        <f t="shared" si="1"/>
        <v>172.94626312538603</v>
      </c>
      <c r="K10" s="516">
        <f t="shared" si="2"/>
        <v>13200</v>
      </c>
      <c r="L10" s="386">
        <f>K10/$D$10</f>
        <v>203.8295243977764</v>
      </c>
      <c r="M10" s="516">
        <f>$D$10*M5</f>
        <v>13211.04</v>
      </c>
      <c r="N10" s="517">
        <v>13210</v>
      </c>
      <c r="O10" s="391">
        <f>N10/$D$10</f>
        <v>203.98394070413835</v>
      </c>
      <c r="Q10" s="392">
        <f t="shared" si="3"/>
        <v>2010</v>
      </c>
      <c r="R10" s="351"/>
      <c r="S10" s="393">
        <f>$F$10*N10</f>
        <v>145310</v>
      </c>
      <c r="T10" s="394">
        <f t="shared" si="0"/>
        <v>1743720</v>
      </c>
    </row>
    <row r="11" spans="2:20" ht="30" customHeight="1" x14ac:dyDescent="0.3">
      <c r="B11" s="384" t="s">
        <v>168</v>
      </c>
      <c r="C11" s="385" t="s">
        <v>222</v>
      </c>
      <c r="D11" s="386">
        <v>64.989999999999995</v>
      </c>
      <c r="E11" s="387">
        <v>6499</v>
      </c>
      <c r="F11" s="388">
        <v>11</v>
      </c>
      <c r="H11" s="389">
        <v>11240</v>
      </c>
      <c r="I11" s="390">
        <f t="shared" si="1"/>
        <v>172.94968456685646</v>
      </c>
      <c r="K11" s="516">
        <f t="shared" si="2"/>
        <v>13240</v>
      </c>
      <c r="L11" s="386">
        <f>K11/$D$11</f>
        <v>203.72364979227575</v>
      </c>
      <c r="M11" s="516">
        <f>$D$11*M5</f>
        <v>13257.96</v>
      </c>
      <c r="N11" s="517">
        <v>13260</v>
      </c>
      <c r="O11" s="391">
        <f>N11/$D$11</f>
        <v>204.03138944452994</v>
      </c>
      <c r="Q11" s="392">
        <f t="shared" si="3"/>
        <v>2020</v>
      </c>
      <c r="R11" s="351"/>
      <c r="S11" s="393">
        <f>$F$11*N11</f>
        <v>145860</v>
      </c>
      <c r="T11" s="394">
        <f t="shared" si="0"/>
        <v>1750320</v>
      </c>
    </row>
    <row r="12" spans="2:20" ht="30" customHeight="1" thickBot="1" x14ac:dyDescent="0.35">
      <c r="B12" s="340" t="s">
        <v>170</v>
      </c>
      <c r="C12" s="395" t="s">
        <v>223</v>
      </c>
      <c r="D12" s="342">
        <v>64.2</v>
      </c>
      <c r="E12" s="396">
        <v>6420</v>
      </c>
      <c r="F12" s="343">
        <v>11</v>
      </c>
      <c r="H12" s="389">
        <v>11110</v>
      </c>
      <c r="I12" s="390">
        <f t="shared" si="1"/>
        <v>173.05295950155764</v>
      </c>
      <c r="K12" s="516">
        <f t="shared" si="2"/>
        <v>13110</v>
      </c>
      <c r="L12" s="386">
        <f>K12/$D$12</f>
        <v>204.20560747663549</v>
      </c>
      <c r="M12" s="516">
        <f>$D$12*M5</f>
        <v>13096.800000000001</v>
      </c>
      <c r="N12" s="517">
        <v>13100</v>
      </c>
      <c r="O12" s="391">
        <f>N12/$D$12</f>
        <v>204.04984423676012</v>
      </c>
      <c r="Q12" s="392">
        <f t="shared" si="3"/>
        <v>1990</v>
      </c>
      <c r="R12" s="351"/>
      <c r="S12" s="397">
        <f>$F$12*N12</f>
        <v>144100</v>
      </c>
      <c r="T12" s="398">
        <f t="shared" si="0"/>
        <v>1729200</v>
      </c>
    </row>
    <row r="13" spans="2:20" ht="22.05" customHeight="1" thickTop="1" thickBot="1" x14ac:dyDescent="0.35">
      <c r="B13" s="399" t="s">
        <v>172</v>
      </c>
      <c r="C13" s="400"/>
      <c r="D13" s="401">
        <f>D7*F7+D8*F8+D9*F9+D10*F10+D11*F11+D12*F12</f>
        <v>4489.05</v>
      </c>
      <c r="E13" s="402">
        <f>E7*F7+E8*F8+E9*F9+E10*F10+E11*F11+E12*F12</f>
        <v>448905</v>
      </c>
      <c r="F13" s="403"/>
      <c r="H13" s="331"/>
      <c r="I13" s="331"/>
      <c r="J13" s="331"/>
      <c r="K13" s="331"/>
      <c r="L13" s="331"/>
      <c r="M13" s="331"/>
      <c r="N13" s="404"/>
      <c r="O13" s="331"/>
      <c r="P13" s="331"/>
      <c r="Q13" s="405"/>
      <c r="R13" s="331"/>
      <c r="S13" s="406">
        <f>SUM(S7:S12)</f>
        <v>915750</v>
      </c>
      <c r="T13" s="407">
        <f>SUM(T7:T12)</f>
        <v>10989000</v>
      </c>
    </row>
    <row r="14" spans="2:20" ht="10.050000000000001" customHeight="1" thickBot="1" x14ac:dyDescent="0.35"/>
    <row r="15" spans="2:20" s="409" customFormat="1" ht="18" x14ac:dyDescent="0.3">
      <c r="B15" s="408"/>
      <c r="C15" s="408"/>
      <c r="D15" s="351"/>
      <c r="F15" s="410"/>
      <c r="H15" s="344" t="s">
        <v>211</v>
      </c>
      <c r="I15" s="345"/>
      <c r="J15" s="351"/>
      <c r="K15" s="411" t="s">
        <v>298</v>
      </c>
      <c r="L15" s="518"/>
      <c r="M15" s="519"/>
      <c r="N15" s="520"/>
      <c r="O15" s="412"/>
      <c r="P15" s="349"/>
      <c r="Q15" s="413" t="s">
        <v>173</v>
      </c>
      <c r="R15" s="351"/>
      <c r="S15" s="414" t="s">
        <v>176</v>
      </c>
      <c r="T15" s="415" t="s">
        <v>176</v>
      </c>
    </row>
    <row r="16" spans="2:20" ht="16.2" x14ac:dyDescent="0.3">
      <c r="F16" s="355" t="s">
        <v>151</v>
      </c>
      <c r="H16" s="358" t="s">
        <v>212</v>
      </c>
      <c r="I16" s="359" t="s">
        <v>213</v>
      </c>
      <c r="K16" s="510" t="s">
        <v>270</v>
      </c>
      <c r="L16" s="342" t="s">
        <v>224</v>
      </c>
      <c r="M16" s="604">
        <v>220</v>
      </c>
      <c r="N16" s="521" t="s">
        <v>225</v>
      </c>
      <c r="O16" s="360" t="s">
        <v>226</v>
      </c>
      <c r="Q16" s="361" t="s">
        <v>225</v>
      </c>
      <c r="S16" s="362" t="s">
        <v>157</v>
      </c>
      <c r="T16" s="363" t="s">
        <v>158</v>
      </c>
    </row>
    <row r="17" spans="6:20" ht="15.6" thickBot="1" x14ac:dyDescent="0.35">
      <c r="F17" s="355"/>
      <c r="G17" s="416"/>
      <c r="H17" s="364"/>
      <c r="I17" s="365"/>
      <c r="J17" s="417"/>
      <c r="K17" s="522" t="s">
        <v>264</v>
      </c>
      <c r="L17" s="523"/>
      <c r="M17" s="512"/>
      <c r="N17" s="524"/>
      <c r="O17" s="418"/>
      <c r="P17" s="419"/>
      <c r="Q17" s="420"/>
      <c r="S17" s="368"/>
      <c r="T17" s="369"/>
    </row>
    <row r="18" spans="6:20" ht="19.95" customHeight="1" thickTop="1" x14ac:dyDescent="0.3">
      <c r="F18" s="421" t="s">
        <v>160</v>
      </c>
      <c r="G18" s="422"/>
      <c r="H18" s="376">
        <f>$H$7</f>
        <v>11360</v>
      </c>
      <c r="I18" s="377">
        <f>$I$7</f>
        <v>172.93347541482723</v>
      </c>
      <c r="K18" s="525">
        <f>H18+3000</f>
        <v>14360</v>
      </c>
      <c r="L18" s="526">
        <f>K18/$D$7</f>
        <v>218.60252702085555</v>
      </c>
      <c r="M18" s="514">
        <f>$D$7*M16</f>
        <v>14451.8</v>
      </c>
      <c r="N18" s="527">
        <v>14460</v>
      </c>
      <c r="O18" s="423">
        <f>N18/$D$7</f>
        <v>220.12482874105649</v>
      </c>
      <c r="Q18" s="424">
        <f>N18-H18</f>
        <v>3100</v>
      </c>
      <c r="R18" s="351"/>
      <c r="S18" s="382">
        <f>$F$7*N18</f>
        <v>173520</v>
      </c>
      <c r="T18" s="383">
        <f>S18*12</f>
        <v>2082240</v>
      </c>
    </row>
    <row r="19" spans="6:20" ht="19.95" customHeight="1" x14ac:dyDescent="0.3">
      <c r="F19" s="425" t="s">
        <v>162</v>
      </c>
      <c r="H19" s="389">
        <f>$H$8</f>
        <v>11310</v>
      </c>
      <c r="I19" s="390">
        <f>$I$8</f>
        <v>173.04161566707467</v>
      </c>
      <c r="K19" s="516">
        <f t="shared" ref="K19:K23" si="4">H19+3000</f>
        <v>14310</v>
      </c>
      <c r="L19" s="386">
        <f>K19/$D$8</f>
        <v>218.94124847001225</v>
      </c>
      <c r="M19" s="516">
        <f>$D$8*M16</f>
        <v>14379.2</v>
      </c>
      <c r="N19" s="528">
        <v>14380</v>
      </c>
      <c r="O19" s="391">
        <f>N19/$D$8</f>
        <v>220.01223990208078</v>
      </c>
      <c r="Q19" s="392">
        <f t="shared" ref="Q19:Q23" si="5">N19-H19</f>
        <v>3070</v>
      </c>
      <c r="R19" s="351"/>
      <c r="S19" s="393">
        <f>$F$8*N19</f>
        <v>172560</v>
      </c>
      <c r="T19" s="394">
        <f t="shared" ref="T19:T23" si="6">S19*12</f>
        <v>2070720</v>
      </c>
    </row>
    <row r="20" spans="6:20" ht="19.95" customHeight="1" x14ac:dyDescent="0.3">
      <c r="F20" s="425" t="s">
        <v>164</v>
      </c>
      <c r="H20" s="389">
        <f>$H$9</f>
        <v>11290</v>
      </c>
      <c r="I20" s="390">
        <f>$I$9</f>
        <v>173.02681992337165</v>
      </c>
      <c r="K20" s="516">
        <f t="shared" si="4"/>
        <v>14290</v>
      </c>
      <c r="L20" s="386">
        <f>K20/$D$9</f>
        <v>219.00383141762453</v>
      </c>
      <c r="M20" s="516">
        <f>$D$9*M16</f>
        <v>14355</v>
      </c>
      <c r="N20" s="528">
        <v>14360</v>
      </c>
      <c r="O20" s="391">
        <f>N20/$D$9</f>
        <v>220.07662835249042</v>
      </c>
      <c r="Q20" s="392">
        <f t="shared" si="5"/>
        <v>3070</v>
      </c>
      <c r="R20" s="351"/>
      <c r="S20" s="393">
        <f>$F$9*N20</f>
        <v>172320</v>
      </c>
      <c r="T20" s="394">
        <f t="shared" si="6"/>
        <v>2067840</v>
      </c>
    </row>
    <row r="21" spans="6:20" ht="19.95" customHeight="1" x14ac:dyDescent="0.3">
      <c r="F21" s="425" t="s">
        <v>166</v>
      </c>
      <c r="H21" s="389">
        <f>$H$10</f>
        <v>11200</v>
      </c>
      <c r="I21" s="390">
        <f>$I$10</f>
        <v>172.94626312538603</v>
      </c>
      <c r="K21" s="516">
        <f t="shared" si="4"/>
        <v>14200</v>
      </c>
      <c r="L21" s="386">
        <f>K21/$D$10</f>
        <v>219.27115503397158</v>
      </c>
      <c r="M21" s="516">
        <f>$D$10*M16</f>
        <v>14247.2</v>
      </c>
      <c r="N21" s="528">
        <v>14250</v>
      </c>
      <c r="O21" s="391">
        <f>N21/$D$10</f>
        <v>220.04323656578134</v>
      </c>
      <c r="Q21" s="392">
        <f t="shared" si="5"/>
        <v>3050</v>
      </c>
      <c r="R21" s="351"/>
      <c r="S21" s="393">
        <f>$F$10*N21</f>
        <v>156750</v>
      </c>
      <c r="T21" s="394">
        <f t="shared" si="6"/>
        <v>1881000</v>
      </c>
    </row>
    <row r="22" spans="6:20" ht="19.95" customHeight="1" x14ac:dyDescent="0.3">
      <c r="F22" s="425" t="s">
        <v>168</v>
      </c>
      <c r="H22" s="389">
        <f>$H$11</f>
        <v>11240</v>
      </c>
      <c r="I22" s="390">
        <f>$I$11</f>
        <v>172.94968456685646</v>
      </c>
      <c r="K22" s="516">
        <f t="shared" si="4"/>
        <v>14240</v>
      </c>
      <c r="L22" s="386">
        <f>K22/$D$11</f>
        <v>219.11063240498541</v>
      </c>
      <c r="M22" s="516">
        <f>$D$11*M16</f>
        <v>14297.8</v>
      </c>
      <c r="N22" s="528">
        <v>14300</v>
      </c>
      <c r="O22" s="391">
        <f>N22/$D$11</f>
        <v>220.03385136174799</v>
      </c>
      <c r="Q22" s="392">
        <f t="shared" si="5"/>
        <v>3060</v>
      </c>
      <c r="R22" s="351"/>
      <c r="S22" s="393">
        <f>$F$11*N22</f>
        <v>157300</v>
      </c>
      <c r="T22" s="394">
        <f t="shared" si="6"/>
        <v>1887600</v>
      </c>
    </row>
    <row r="23" spans="6:20" ht="19.95" customHeight="1" thickBot="1" x14ac:dyDescent="0.35">
      <c r="F23" s="425" t="s">
        <v>170</v>
      </c>
      <c r="H23" s="389">
        <f>$H$12</f>
        <v>11110</v>
      </c>
      <c r="I23" s="390">
        <f>$I$12</f>
        <v>173.05295950155764</v>
      </c>
      <c r="K23" s="516">
        <f t="shared" si="4"/>
        <v>14110</v>
      </c>
      <c r="L23" s="386">
        <f>K23/$D$12</f>
        <v>219.78193146417445</v>
      </c>
      <c r="M23" s="516">
        <f>$D$12*M16</f>
        <v>14124</v>
      </c>
      <c r="N23" s="528">
        <v>14130</v>
      </c>
      <c r="O23" s="391">
        <f>N23/$D$12</f>
        <v>220.09345794392522</v>
      </c>
      <c r="Q23" s="392">
        <f t="shared" si="5"/>
        <v>3020</v>
      </c>
      <c r="R23" s="351"/>
      <c r="S23" s="397">
        <f>$F$12*N23</f>
        <v>155430</v>
      </c>
      <c r="T23" s="398">
        <f t="shared" si="6"/>
        <v>1865160</v>
      </c>
    </row>
    <row r="24" spans="6:20" ht="22.05" customHeight="1" thickTop="1" thickBot="1" x14ac:dyDescent="0.35">
      <c r="K24" s="331"/>
      <c r="L24" s="331"/>
      <c r="M24" s="331"/>
      <c r="N24" s="404"/>
      <c r="O24" s="331"/>
      <c r="P24" s="331"/>
      <c r="Q24" s="405"/>
      <c r="S24" s="406">
        <f>SUM(S18:S23)</f>
        <v>987880</v>
      </c>
      <c r="T24" s="407">
        <f>SUM(T18:T23)</f>
        <v>11854560</v>
      </c>
    </row>
    <row r="25" spans="6:20" ht="9.6" customHeight="1" x14ac:dyDescent="0.3">
      <c r="K25" s="331"/>
      <c r="L25" s="331"/>
      <c r="M25" s="331"/>
      <c r="N25" s="404"/>
      <c r="O25" s="331"/>
      <c r="P25" s="331"/>
      <c r="Q25" s="405"/>
    </row>
  </sheetData>
  <phoneticPr fontId="4"/>
  <pageMargins left="0" right="0" top="0.39370078740157483" bottom="0" header="0" footer="0"/>
  <pageSetup paperSize="9" scale="57"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D8FD3-A25F-4177-9F1E-E50CBA24E90F}">
  <sheetPr>
    <tabColor rgb="FFFF0000"/>
  </sheetPr>
  <dimension ref="B1:F17"/>
  <sheetViews>
    <sheetView showGridLines="0" workbookViewId="0">
      <selection activeCell="O16" sqref="O16"/>
    </sheetView>
  </sheetViews>
  <sheetFormatPr defaultColWidth="2.6328125" defaultRowHeight="15" x14ac:dyDescent="0.3"/>
  <cols>
    <col min="1" max="1" width="2.6328125" customWidth="1"/>
    <col min="2" max="2" width="12.6328125" style="576" customWidth="1"/>
    <col min="3" max="6" width="12.6328125" customWidth="1"/>
  </cols>
  <sheetData>
    <row r="1" spans="2:6" x14ac:dyDescent="0.3">
      <c r="B1" s="764" t="s">
        <v>376</v>
      </c>
    </row>
    <row r="2" spans="2:6" ht="15.6" thickBot="1" x14ac:dyDescent="0.35">
      <c r="F2" s="590" t="s">
        <v>254</v>
      </c>
    </row>
    <row r="3" spans="2:6" ht="40.049999999999997" customHeight="1" thickBot="1" x14ac:dyDescent="0.35">
      <c r="B3" s="579"/>
      <c r="C3" s="586" t="s">
        <v>251</v>
      </c>
      <c r="D3" s="587" t="s">
        <v>253</v>
      </c>
      <c r="E3" s="588" t="s">
        <v>255</v>
      </c>
      <c r="F3" s="589" t="s">
        <v>256</v>
      </c>
    </row>
    <row r="4" spans="2:6" ht="19.95" customHeight="1" thickTop="1" x14ac:dyDescent="0.3">
      <c r="B4" s="592">
        <v>44197</v>
      </c>
      <c r="C4" s="593">
        <v>48560</v>
      </c>
      <c r="D4" s="594">
        <v>24576</v>
      </c>
      <c r="E4" s="594">
        <v>12848</v>
      </c>
      <c r="F4" s="595">
        <v>283</v>
      </c>
    </row>
    <row r="5" spans="2:6" ht="19.95" customHeight="1" x14ac:dyDescent="0.3">
      <c r="B5" s="596">
        <v>44228</v>
      </c>
      <c r="C5" s="597">
        <v>47793</v>
      </c>
      <c r="D5" s="598">
        <v>23155</v>
      </c>
      <c r="E5" s="598">
        <v>12848</v>
      </c>
      <c r="F5" s="599">
        <v>265</v>
      </c>
    </row>
    <row r="6" spans="2:6" ht="19.95" customHeight="1" x14ac:dyDescent="0.3">
      <c r="B6" s="596">
        <v>44256</v>
      </c>
      <c r="C6" s="597">
        <v>41882</v>
      </c>
      <c r="D6" s="598">
        <v>23573</v>
      </c>
      <c r="E6" s="598">
        <v>12848</v>
      </c>
      <c r="F6" s="599">
        <v>266</v>
      </c>
    </row>
    <row r="7" spans="2:6" ht="19.95" customHeight="1" x14ac:dyDescent="0.3">
      <c r="B7" s="596">
        <v>44287</v>
      </c>
      <c r="C7" s="597">
        <v>44415</v>
      </c>
      <c r="D7" s="598">
        <v>24569</v>
      </c>
      <c r="E7" s="598">
        <v>12848</v>
      </c>
      <c r="F7" s="599">
        <v>267</v>
      </c>
    </row>
    <row r="8" spans="2:6" ht="19.95" customHeight="1" x14ac:dyDescent="0.3">
      <c r="B8" s="596">
        <v>44317</v>
      </c>
      <c r="C8" s="597">
        <v>42690</v>
      </c>
      <c r="D8" s="598">
        <v>24489</v>
      </c>
      <c r="E8" s="598">
        <v>12848</v>
      </c>
      <c r="F8" s="599">
        <v>269</v>
      </c>
    </row>
    <row r="9" spans="2:6" ht="19.95" customHeight="1" x14ac:dyDescent="0.3">
      <c r="B9" s="596">
        <v>44348</v>
      </c>
      <c r="C9" s="597">
        <v>42646</v>
      </c>
      <c r="D9" s="598">
        <v>24293</v>
      </c>
      <c r="E9" s="598">
        <v>12848</v>
      </c>
      <c r="F9" s="599">
        <v>270</v>
      </c>
    </row>
    <row r="10" spans="2:6" ht="19.95" customHeight="1" x14ac:dyDescent="0.3">
      <c r="B10" s="596">
        <v>44378</v>
      </c>
      <c r="C10" s="597">
        <v>42283</v>
      </c>
      <c r="D10" s="598">
        <v>25224</v>
      </c>
      <c r="E10" s="598">
        <v>12848</v>
      </c>
      <c r="F10" s="599">
        <v>270</v>
      </c>
    </row>
    <row r="11" spans="2:6" ht="19.95" customHeight="1" x14ac:dyDescent="0.3">
      <c r="B11" s="596">
        <v>44409</v>
      </c>
      <c r="C11" s="597">
        <v>44861</v>
      </c>
      <c r="D11" s="598">
        <v>25121</v>
      </c>
      <c r="E11" s="598">
        <v>12848</v>
      </c>
      <c r="F11" s="599">
        <v>270</v>
      </c>
    </row>
    <row r="12" spans="2:6" ht="19.95" customHeight="1" x14ac:dyDescent="0.3">
      <c r="B12" s="596">
        <v>44440</v>
      </c>
      <c r="C12" s="597">
        <v>48104</v>
      </c>
      <c r="D12" s="598">
        <v>25285</v>
      </c>
      <c r="E12" s="598">
        <v>12848</v>
      </c>
      <c r="F12" s="599">
        <v>271</v>
      </c>
    </row>
    <row r="13" spans="2:6" ht="19.95" customHeight="1" x14ac:dyDescent="0.3">
      <c r="B13" s="596">
        <v>44470</v>
      </c>
      <c r="C13" s="597">
        <v>49387</v>
      </c>
      <c r="D13" s="598">
        <v>26265</v>
      </c>
      <c r="E13" s="598">
        <v>12848</v>
      </c>
      <c r="F13" s="599">
        <v>272</v>
      </c>
    </row>
    <row r="14" spans="2:6" ht="19.95" customHeight="1" x14ac:dyDescent="0.3">
      <c r="B14" s="596">
        <v>44501</v>
      </c>
      <c r="C14" s="597">
        <v>53359</v>
      </c>
      <c r="D14" s="598">
        <v>25585</v>
      </c>
      <c r="E14" s="598">
        <v>12848</v>
      </c>
      <c r="F14" s="599">
        <v>273</v>
      </c>
    </row>
    <row r="15" spans="2:6" ht="19.95" customHeight="1" thickBot="1" x14ac:dyDescent="0.35">
      <c r="B15" s="600">
        <v>44531</v>
      </c>
      <c r="C15" s="601">
        <v>55865</v>
      </c>
      <c r="D15" s="602">
        <v>25654</v>
      </c>
      <c r="E15" s="602">
        <v>12848</v>
      </c>
      <c r="F15" s="603">
        <v>274</v>
      </c>
    </row>
    <row r="16" spans="2:6" ht="19.95" customHeight="1" thickTop="1" thickBot="1" x14ac:dyDescent="0.35">
      <c r="B16" s="577" t="s">
        <v>227</v>
      </c>
      <c r="C16" s="580">
        <f>SUM(C4:C15)</f>
        <v>561845</v>
      </c>
      <c r="D16" s="581">
        <f t="shared" ref="D16:F16" si="0">SUM(D4:D15)</f>
        <v>297789</v>
      </c>
      <c r="E16" s="581">
        <f t="shared" si="0"/>
        <v>154176</v>
      </c>
      <c r="F16" s="582">
        <f t="shared" si="0"/>
        <v>3250</v>
      </c>
    </row>
    <row r="17" spans="2:6" ht="19.95" customHeight="1" thickTop="1" thickBot="1" x14ac:dyDescent="0.35">
      <c r="B17" s="578" t="s">
        <v>252</v>
      </c>
      <c r="C17" s="583">
        <f>C16/12</f>
        <v>46820.416666666664</v>
      </c>
      <c r="D17" s="591">
        <f t="shared" ref="D17:F17" si="1">D16/12</f>
        <v>24815.75</v>
      </c>
      <c r="E17" s="584">
        <f t="shared" si="1"/>
        <v>12848</v>
      </c>
      <c r="F17" s="585">
        <f t="shared" si="1"/>
        <v>270.83333333333331</v>
      </c>
    </row>
  </sheetData>
  <phoneticPr fontId="4"/>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F0C92-C5B3-4012-B5BF-1C2CE065434E}">
  <sheetPr>
    <tabColor rgb="FFFF0000"/>
  </sheetPr>
  <dimension ref="C1:AH41"/>
  <sheetViews>
    <sheetView showGridLines="0" zoomScale="50" zoomScaleNormal="50" workbookViewId="0">
      <selection activeCell="O16" sqref="O16"/>
    </sheetView>
  </sheetViews>
  <sheetFormatPr defaultColWidth="2.6328125" defaultRowHeight="15" x14ac:dyDescent="0.3"/>
  <cols>
    <col min="3" max="3" width="16.08984375" customWidth="1"/>
    <col min="4" max="34" width="5.6328125" customWidth="1"/>
  </cols>
  <sheetData>
    <row r="1" spans="3:34" ht="10.050000000000001" customHeight="1" x14ac:dyDescent="0.3"/>
    <row r="2" spans="3:34" ht="16.8" thickBot="1" x14ac:dyDescent="0.35">
      <c r="AH2" s="624" t="s">
        <v>321</v>
      </c>
    </row>
    <row r="3" spans="3:34" ht="25.05" customHeight="1" thickBot="1" x14ac:dyDescent="0.35">
      <c r="C3" s="745"/>
      <c r="D3" s="750" t="s">
        <v>315</v>
      </c>
      <c r="E3" s="746" t="s">
        <v>316</v>
      </c>
      <c r="F3" s="746" t="s">
        <v>317</v>
      </c>
      <c r="G3" s="746" t="s">
        <v>318</v>
      </c>
      <c r="H3" s="746" t="s">
        <v>319</v>
      </c>
      <c r="I3" s="746" t="s">
        <v>320</v>
      </c>
      <c r="J3" s="746" t="s">
        <v>322</v>
      </c>
      <c r="K3" s="746" t="s">
        <v>323</v>
      </c>
      <c r="L3" s="746" t="s">
        <v>324</v>
      </c>
      <c r="M3" s="746" t="s">
        <v>325</v>
      </c>
      <c r="N3" s="746" t="s">
        <v>326</v>
      </c>
      <c r="O3" s="746" t="s">
        <v>327</v>
      </c>
      <c r="P3" s="746" t="s">
        <v>328</v>
      </c>
      <c r="Q3" s="746" t="s">
        <v>329</v>
      </c>
      <c r="R3" s="746" t="s">
        <v>330</v>
      </c>
      <c r="S3" s="746" t="s">
        <v>331</v>
      </c>
      <c r="T3" s="746" t="s">
        <v>332</v>
      </c>
      <c r="U3" s="746" t="s">
        <v>333</v>
      </c>
      <c r="V3" s="746" t="s">
        <v>334</v>
      </c>
      <c r="W3" s="746" t="s">
        <v>335</v>
      </c>
      <c r="X3" s="746" t="s">
        <v>336</v>
      </c>
      <c r="Y3" s="746" t="s">
        <v>337</v>
      </c>
      <c r="Z3" s="746" t="s">
        <v>338</v>
      </c>
      <c r="AA3" s="746" t="s">
        <v>339</v>
      </c>
      <c r="AB3" s="746" t="s">
        <v>340</v>
      </c>
      <c r="AC3" s="746" t="s">
        <v>341</v>
      </c>
      <c r="AD3" s="746" t="s">
        <v>342</v>
      </c>
      <c r="AE3" s="746" t="s">
        <v>343</v>
      </c>
      <c r="AF3" s="746" t="s">
        <v>344</v>
      </c>
      <c r="AG3" s="746" t="s">
        <v>345</v>
      </c>
      <c r="AH3" s="747" t="s">
        <v>346</v>
      </c>
    </row>
    <row r="4" spans="3:34" ht="16.8" thickTop="1" x14ac:dyDescent="0.3">
      <c r="C4" s="748" t="s">
        <v>347</v>
      </c>
      <c r="D4" s="751">
        <v>265</v>
      </c>
      <c r="E4" s="752">
        <v>292</v>
      </c>
      <c r="F4" s="752">
        <v>320</v>
      </c>
      <c r="G4" s="752">
        <v>348</v>
      </c>
      <c r="H4" s="752">
        <v>375</v>
      </c>
      <c r="I4" s="752">
        <f t="shared" ref="I4:AH4" si="0">H4</f>
        <v>375</v>
      </c>
      <c r="J4" s="752">
        <f t="shared" si="0"/>
        <v>375</v>
      </c>
      <c r="K4" s="752">
        <f t="shared" si="0"/>
        <v>375</v>
      </c>
      <c r="L4" s="752">
        <f t="shared" si="0"/>
        <v>375</v>
      </c>
      <c r="M4" s="752">
        <f t="shared" si="0"/>
        <v>375</v>
      </c>
      <c r="N4" s="752">
        <f t="shared" si="0"/>
        <v>375</v>
      </c>
      <c r="O4" s="752">
        <f t="shared" si="0"/>
        <v>375</v>
      </c>
      <c r="P4" s="752">
        <f t="shared" si="0"/>
        <v>375</v>
      </c>
      <c r="Q4" s="752">
        <f t="shared" si="0"/>
        <v>375</v>
      </c>
      <c r="R4" s="752">
        <f t="shared" si="0"/>
        <v>375</v>
      </c>
      <c r="S4" s="752">
        <f t="shared" si="0"/>
        <v>375</v>
      </c>
      <c r="T4" s="752">
        <f t="shared" si="0"/>
        <v>375</v>
      </c>
      <c r="U4" s="752">
        <f t="shared" si="0"/>
        <v>375</v>
      </c>
      <c r="V4" s="752">
        <f t="shared" si="0"/>
        <v>375</v>
      </c>
      <c r="W4" s="752">
        <f t="shared" si="0"/>
        <v>375</v>
      </c>
      <c r="X4" s="752">
        <f t="shared" si="0"/>
        <v>375</v>
      </c>
      <c r="Y4" s="752">
        <f t="shared" si="0"/>
        <v>375</v>
      </c>
      <c r="Z4" s="752">
        <f t="shared" si="0"/>
        <v>375</v>
      </c>
      <c r="AA4" s="752">
        <f t="shared" si="0"/>
        <v>375</v>
      </c>
      <c r="AB4" s="752">
        <f t="shared" si="0"/>
        <v>375</v>
      </c>
      <c r="AC4" s="752">
        <f t="shared" si="0"/>
        <v>375</v>
      </c>
      <c r="AD4" s="752">
        <f t="shared" si="0"/>
        <v>375</v>
      </c>
      <c r="AE4" s="752">
        <f t="shared" si="0"/>
        <v>375</v>
      </c>
      <c r="AF4" s="752">
        <f t="shared" si="0"/>
        <v>375</v>
      </c>
      <c r="AG4" s="752">
        <f t="shared" si="0"/>
        <v>375</v>
      </c>
      <c r="AH4" s="753">
        <f t="shared" si="0"/>
        <v>375</v>
      </c>
    </row>
    <row r="5" spans="3:34" ht="16.2" x14ac:dyDescent="0.3">
      <c r="C5" s="758" t="s">
        <v>367</v>
      </c>
      <c r="D5" s="759">
        <v>265</v>
      </c>
      <c r="E5" s="760">
        <v>350</v>
      </c>
      <c r="F5" s="760">
        <v>350</v>
      </c>
      <c r="G5" s="760">
        <v>350</v>
      </c>
      <c r="H5" s="760">
        <v>350</v>
      </c>
      <c r="I5" s="760">
        <f t="shared" ref="I5:AH5" si="1">H5</f>
        <v>350</v>
      </c>
      <c r="J5" s="760">
        <f t="shared" si="1"/>
        <v>350</v>
      </c>
      <c r="K5" s="760">
        <f t="shared" si="1"/>
        <v>350</v>
      </c>
      <c r="L5" s="760">
        <f t="shared" si="1"/>
        <v>350</v>
      </c>
      <c r="M5" s="760">
        <f t="shared" si="1"/>
        <v>350</v>
      </c>
      <c r="N5" s="760">
        <f t="shared" si="1"/>
        <v>350</v>
      </c>
      <c r="O5" s="760">
        <f t="shared" si="1"/>
        <v>350</v>
      </c>
      <c r="P5" s="760">
        <f t="shared" si="1"/>
        <v>350</v>
      </c>
      <c r="Q5" s="760">
        <f t="shared" si="1"/>
        <v>350</v>
      </c>
      <c r="R5" s="760">
        <f t="shared" si="1"/>
        <v>350</v>
      </c>
      <c r="S5" s="760">
        <f t="shared" si="1"/>
        <v>350</v>
      </c>
      <c r="T5" s="760">
        <f t="shared" si="1"/>
        <v>350</v>
      </c>
      <c r="U5" s="760">
        <f t="shared" si="1"/>
        <v>350</v>
      </c>
      <c r="V5" s="760">
        <f t="shared" si="1"/>
        <v>350</v>
      </c>
      <c r="W5" s="760">
        <f t="shared" si="1"/>
        <v>350</v>
      </c>
      <c r="X5" s="760">
        <f t="shared" si="1"/>
        <v>350</v>
      </c>
      <c r="Y5" s="760">
        <f t="shared" si="1"/>
        <v>350</v>
      </c>
      <c r="Z5" s="760">
        <f t="shared" si="1"/>
        <v>350</v>
      </c>
      <c r="AA5" s="760">
        <f t="shared" si="1"/>
        <v>350</v>
      </c>
      <c r="AB5" s="760">
        <f t="shared" si="1"/>
        <v>350</v>
      </c>
      <c r="AC5" s="760">
        <f t="shared" si="1"/>
        <v>350</v>
      </c>
      <c r="AD5" s="760">
        <f t="shared" si="1"/>
        <v>350</v>
      </c>
      <c r="AE5" s="760">
        <f t="shared" si="1"/>
        <v>350</v>
      </c>
      <c r="AF5" s="760">
        <f t="shared" si="1"/>
        <v>350</v>
      </c>
      <c r="AG5" s="760">
        <f t="shared" si="1"/>
        <v>350</v>
      </c>
      <c r="AH5" s="761">
        <f t="shared" si="1"/>
        <v>350</v>
      </c>
    </row>
    <row r="6" spans="3:34" ht="16.8" thickBot="1" x14ac:dyDescent="0.35">
      <c r="C6" s="749" t="s">
        <v>375</v>
      </c>
      <c r="D6" s="754">
        <v>265</v>
      </c>
      <c r="E6" s="755">
        <v>320</v>
      </c>
      <c r="F6" s="755">
        <f>E6</f>
        <v>320</v>
      </c>
      <c r="G6" s="755">
        <f>F6</f>
        <v>320</v>
      </c>
      <c r="H6" s="755">
        <f>G6</f>
        <v>320</v>
      </c>
      <c r="I6" s="755">
        <f t="shared" ref="I6:AH6" si="2">H6</f>
        <v>320</v>
      </c>
      <c r="J6" s="755">
        <f t="shared" si="2"/>
        <v>320</v>
      </c>
      <c r="K6" s="755">
        <f t="shared" si="2"/>
        <v>320</v>
      </c>
      <c r="L6" s="755">
        <f t="shared" si="2"/>
        <v>320</v>
      </c>
      <c r="M6" s="755">
        <f t="shared" si="2"/>
        <v>320</v>
      </c>
      <c r="N6" s="755">
        <f t="shared" si="2"/>
        <v>320</v>
      </c>
      <c r="O6" s="755">
        <f t="shared" si="2"/>
        <v>320</v>
      </c>
      <c r="P6" s="755">
        <f t="shared" si="2"/>
        <v>320</v>
      </c>
      <c r="Q6" s="755">
        <f t="shared" si="2"/>
        <v>320</v>
      </c>
      <c r="R6" s="755">
        <f t="shared" si="2"/>
        <v>320</v>
      </c>
      <c r="S6" s="755">
        <f t="shared" si="2"/>
        <v>320</v>
      </c>
      <c r="T6" s="755">
        <f t="shared" si="2"/>
        <v>320</v>
      </c>
      <c r="U6" s="755">
        <f t="shared" si="2"/>
        <v>320</v>
      </c>
      <c r="V6" s="755">
        <f t="shared" si="2"/>
        <v>320</v>
      </c>
      <c r="W6" s="755">
        <f t="shared" si="2"/>
        <v>320</v>
      </c>
      <c r="X6" s="755">
        <f t="shared" si="2"/>
        <v>320</v>
      </c>
      <c r="Y6" s="755">
        <f t="shared" si="2"/>
        <v>320</v>
      </c>
      <c r="Z6" s="755">
        <f t="shared" si="2"/>
        <v>320</v>
      </c>
      <c r="AA6" s="755">
        <f t="shared" si="2"/>
        <v>320</v>
      </c>
      <c r="AB6" s="755">
        <f t="shared" si="2"/>
        <v>320</v>
      </c>
      <c r="AC6" s="755">
        <f t="shared" si="2"/>
        <v>320</v>
      </c>
      <c r="AD6" s="755">
        <f t="shared" si="2"/>
        <v>320</v>
      </c>
      <c r="AE6" s="755">
        <f t="shared" si="2"/>
        <v>320</v>
      </c>
      <c r="AF6" s="755">
        <f t="shared" si="2"/>
        <v>320</v>
      </c>
      <c r="AG6" s="755">
        <f t="shared" si="2"/>
        <v>320</v>
      </c>
      <c r="AH6" s="756">
        <f t="shared" si="2"/>
        <v>320</v>
      </c>
    </row>
    <row r="38" spans="3:34" ht="16.8" thickBot="1" x14ac:dyDescent="0.35">
      <c r="AH38" s="624" t="s">
        <v>321</v>
      </c>
    </row>
    <row r="39" spans="3:34" ht="15.6" thickBot="1" x14ac:dyDescent="0.35">
      <c r="C39" s="745"/>
      <c r="D39" s="750" t="s">
        <v>315</v>
      </c>
      <c r="E39" s="746" t="s">
        <v>316</v>
      </c>
      <c r="F39" s="746" t="s">
        <v>317</v>
      </c>
      <c r="G39" s="746" t="s">
        <v>318</v>
      </c>
      <c r="H39" s="746" t="s">
        <v>319</v>
      </c>
      <c r="I39" s="746" t="s">
        <v>320</v>
      </c>
      <c r="J39" s="746" t="s">
        <v>322</v>
      </c>
      <c r="K39" s="746" t="s">
        <v>323</v>
      </c>
      <c r="L39" s="746" t="s">
        <v>324</v>
      </c>
      <c r="M39" s="746" t="s">
        <v>325</v>
      </c>
      <c r="N39" s="746" t="s">
        <v>326</v>
      </c>
      <c r="O39" s="746" t="s">
        <v>327</v>
      </c>
      <c r="P39" s="746" t="s">
        <v>328</v>
      </c>
      <c r="Q39" s="746" t="s">
        <v>329</v>
      </c>
      <c r="R39" s="746" t="s">
        <v>330</v>
      </c>
      <c r="S39" s="746" t="s">
        <v>331</v>
      </c>
      <c r="T39" s="746" t="s">
        <v>332</v>
      </c>
      <c r="U39" s="746" t="s">
        <v>333</v>
      </c>
      <c r="V39" s="746" t="s">
        <v>334</v>
      </c>
      <c r="W39" s="746" t="s">
        <v>335</v>
      </c>
      <c r="X39" s="746" t="s">
        <v>336</v>
      </c>
      <c r="Y39" s="746" t="s">
        <v>337</v>
      </c>
      <c r="Z39" s="746" t="s">
        <v>338</v>
      </c>
      <c r="AA39" s="746" t="s">
        <v>339</v>
      </c>
      <c r="AB39" s="746" t="s">
        <v>340</v>
      </c>
      <c r="AC39" s="746" t="s">
        <v>341</v>
      </c>
      <c r="AD39" s="746" t="s">
        <v>342</v>
      </c>
      <c r="AE39" s="746" t="s">
        <v>343</v>
      </c>
      <c r="AF39" s="746" t="s">
        <v>344</v>
      </c>
      <c r="AG39" s="746" t="s">
        <v>345</v>
      </c>
      <c r="AH39" s="747" t="s">
        <v>346</v>
      </c>
    </row>
    <row r="40" spans="3:34" ht="16.8" thickTop="1" x14ac:dyDescent="0.3">
      <c r="C40" s="748" t="s">
        <v>374</v>
      </c>
      <c r="D40" s="751">
        <v>173</v>
      </c>
      <c r="E40" s="752">
        <f t="shared" ref="E40:H40" si="3">D40</f>
        <v>173</v>
      </c>
      <c r="F40" s="752">
        <f t="shared" si="3"/>
        <v>173</v>
      </c>
      <c r="G40" s="752">
        <f t="shared" si="3"/>
        <v>173</v>
      </c>
      <c r="H40" s="752">
        <f t="shared" si="3"/>
        <v>173</v>
      </c>
      <c r="I40" s="752">
        <f>H40</f>
        <v>173</v>
      </c>
      <c r="J40" s="752">
        <f t="shared" ref="J40:J41" si="4">I40</f>
        <v>173</v>
      </c>
      <c r="K40" s="752">
        <f t="shared" ref="K40:K41" si="5">J40</f>
        <v>173</v>
      </c>
      <c r="L40" s="752">
        <f t="shared" ref="L40:L41" si="6">K40</f>
        <v>173</v>
      </c>
      <c r="M40" s="752">
        <f t="shared" ref="M40:M41" si="7">L40</f>
        <v>173</v>
      </c>
      <c r="N40" s="752">
        <f t="shared" ref="N40:N41" si="8">M40</f>
        <v>173</v>
      </c>
      <c r="O40" s="752">
        <f t="shared" ref="O40:O41" si="9">N40</f>
        <v>173</v>
      </c>
      <c r="P40" s="752">
        <f t="shared" ref="P40:P41" si="10">O40</f>
        <v>173</v>
      </c>
      <c r="Q40" s="752">
        <f t="shared" ref="Q40:Q41" si="11">P40</f>
        <v>173</v>
      </c>
      <c r="R40" s="752">
        <f t="shared" ref="R40:R41" si="12">Q40</f>
        <v>173</v>
      </c>
      <c r="S40" s="752">
        <f t="shared" ref="S40:S41" si="13">R40</f>
        <v>173</v>
      </c>
      <c r="T40" s="752">
        <f t="shared" ref="T40:T41" si="14">S40</f>
        <v>173</v>
      </c>
      <c r="U40" s="752">
        <f t="shared" ref="U40:U41" si="15">T40</f>
        <v>173</v>
      </c>
      <c r="V40" s="752">
        <f t="shared" ref="V40:V41" si="16">U40</f>
        <v>173</v>
      </c>
      <c r="W40" s="752">
        <f t="shared" ref="W40:W41" si="17">V40</f>
        <v>173</v>
      </c>
      <c r="X40" s="752">
        <f t="shared" ref="X40:X41" si="18">W40</f>
        <v>173</v>
      </c>
      <c r="Y40" s="752">
        <f t="shared" ref="Y40:Y41" si="19">X40</f>
        <v>173</v>
      </c>
      <c r="Z40" s="752">
        <f t="shared" ref="Z40:Z41" si="20">Y40</f>
        <v>173</v>
      </c>
      <c r="AA40" s="752">
        <f t="shared" ref="AA40:AA41" si="21">Z40</f>
        <v>173</v>
      </c>
      <c r="AB40" s="752">
        <f t="shared" ref="AB40:AB41" si="22">AA40</f>
        <v>173</v>
      </c>
      <c r="AC40" s="752">
        <f t="shared" ref="AC40:AC41" si="23">AB40</f>
        <v>173</v>
      </c>
      <c r="AD40" s="752">
        <f t="shared" ref="AD40:AD41" si="24">AC40</f>
        <v>173</v>
      </c>
      <c r="AE40" s="752">
        <f t="shared" ref="AE40:AE41" si="25">AD40</f>
        <v>173</v>
      </c>
      <c r="AF40" s="752">
        <f t="shared" ref="AF40:AF41" si="26">AE40</f>
        <v>173</v>
      </c>
      <c r="AG40" s="752">
        <f t="shared" ref="AG40:AG41" si="27">AF40</f>
        <v>173</v>
      </c>
      <c r="AH40" s="753">
        <f t="shared" ref="AH40:AH41" si="28">AG40</f>
        <v>173</v>
      </c>
    </row>
    <row r="41" spans="3:34" ht="16.8" thickBot="1" x14ac:dyDescent="0.35">
      <c r="C41" s="749" t="s">
        <v>375</v>
      </c>
      <c r="D41" s="754">
        <v>173</v>
      </c>
      <c r="E41" s="755">
        <v>204</v>
      </c>
      <c r="F41" s="755">
        <f t="shared" ref="F41:H41" si="29">E41</f>
        <v>204</v>
      </c>
      <c r="G41" s="755">
        <f t="shared" si="29"/>
        <v>204</v>
      </c>
      <c r="H41" s="755">
        <f t="shared" si="29"/>
        <v>204</v>
      </c>
      <c r="I41" s="755">
        <f>H41</f>
        <v>204</v>
      </c>
      <c r="J41" s="755">
        <f t="shared" si="4"/>
        <v>204</v>
      </c>
      <c r="K41" s="755">
        <f t="shared" si="5"/>
        <v>204</v>
      </c>
      <c r="L41" s="755">
        <f t="shared" si="6"/>
        <v>204</v>
      </c>
      <c r="M41" s="755">
        <f t="shared" si="7"/>
        <v>204</v>
      </c>
      <c r="N41" s="755">
        <f t="shared" si="8"/>
        <v>204</v>
      </c>
      <c r="O41" s="755">
        <f t="shared" si="9"/>
        <v>204</v>
      </c>
      <c r="P41" s="755">
        <f t="shared" si="10"/>
        <v>204</v>
      </c>
      <c r="Q41" s="755">
        <f t="shared" si="11"/>
        <v>204</v>
      </c>
      <c r="R41" s="755">
        <f t="shared" si="12"/>
        <v>204</v>
      </c>
      <c r="S41" s="755">
        <f t="shared" si="13"/>
        <v>204</v>
      </c>
      <c r="T41" s="755">
        <f t="shared" si="14"/>
        <v>204</v>
      </c>
      <c r="U41" s="755">
        <f t="shared" si="15"/>
        <v>204</v>
      </c>
      <c r="V41" s="755">
        <f t="shared" si="16"/>
        <v>204</v>
      </c>
      <c r="W41" s="755">
        <f t="shared" si="17"/>
        <v>204</v>
      </c>
      <c r="X41" s="755">
        <f t="shared" si="18"/>
        <v>204</v>
      </c>
      <c r="Y41" s="755">
        <f t="shared" si="19"/>
        <v>204</v>
      </c>
      <c r="Z41" s="755">
        <f t="shared" si="20"/>
        <v>204</v>
      </c>
      <c r="AA41" s="755">
        <f t="shared" si="21"/>
        <v>204</v>
      </c>
      <c r="AB41" s="755">
        <f t="shared" si="22"/>
        <v>204</v>
      </c>
      <c r="AC41" s="755">
        <f t="shared" si="23"/>
        <v>204</v>
      </c>
      <c r="AD41" s="755">
        <f t="shared" si="24"/>
        <v>204</v>
      </c>
      <c r="AE41" s="755">
        <f t="shared" si="25"/>
        <v>204</v>
      </c>
      <c r="AF41" s="755">
        <f t="shared" si="26"/>
        <v>204</v>
      </c>
      <c r="AG41" s="755">
        <f t="shared" si="27"/>
        <v>204</v>
      </c>
      <c r="AH41" s="756">
        <f t="shared" si="28"/>
        <v>204</v>
      </c>
    </row>
  </sheetData>
  <phoneticPr fontId="4"/>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90CA8-C729-4D4D-B0A5-B8823EE9F8B8}">
  <sheetPr>
    <tabColor rgb="FFFF0000"/>
  </sheetPr>
  <dimension ref="C3:G23"/>
  <sheetViews>
    <sheetView showGridLines="0" topLeftCell="A3" zoomScale="80" zoomScaleNormal="80" workbookViewId="0">
      <selection activeCell="O16" sqref="O16"/>
    </sheetView>
  </sheetViews>
  <sheetFormatPr defaultColWidth="2.6328125" defaultRowHeight="15" x14ac:dyDescent="0.3"/>
  <cols>
    <col min="1" max="2" width="2.6328125" customWidth="1"/>
    <col min="3" max="3" width="10.6328125" style="4" customWidth="1"/>
    <col min="4" max="6" width="15.6328125" style="4" customWidth="1"/>
    <col min="7" max="7" width="2.6328125" style="4"/>
  </cols>
  <sheetData>
    <row r="3" spans="3:6" ht="30" customHeight="1" thickBot="1" x14ac:dyDescent="0.35">
      <c r="C3" s="793" t="s">
        <v>401</v>
      </c>
    </row>
    <row r="4" spans="3:6" ht="19.95" customHeight="1" x14ac:dyDescent="0.3">
      <c r="C4" s="798"/>
      <c r="D4" s="773" t="s">
        <v>395</v>
      </c>
      <c r="E4" s="774"/>
      <c r="F4" s="775"/>
    </row>
    <row r="5" spans="3:6" ht="19.95" customHeight="1" x14ac:dyDescent="0.3">
      <c r="C5" s="799" t="s">
        <v>385</v>
      </c>
      <c r="D5" s="776" t="s">
        <v>392</v>
      </c>
      <c r="E5" s="777" t="s">
        <v>393</v>
      </c>
      <c r="F5" s="778" t="s">
        <v>394</v>
      </c>
    </row>
    <row r="6" spans="3:6" ht="19.95" customHeight="1" thickBot="1" x14ac:dyDescent="0.35">
      <c r="C6" s="792"/>
      <c r="D6" s="794" t="s">
        <v>396</v>
      </c>
      <c r="E6" s="795" t="s">
        <v>398</v>
      </c>
      <c r="F6" s="791" t="s">
        <v>143</v>
      </c>
    </row>
    <row r="7" spans="3:6" ht="19.95" customHeight="1" thickTop="1" x14ac:dyDescent="0.3">
      <c r="C7" s="779" t="s">
        <v>386</v>
      </c>
      <c r="D7" s="782">
        <v>11360</v>
      </c>
      <c r="E7" s="783">
        <v>23000</v>
      </c>
      <c r="F7" s="784">
        <f>D7+E7</f>
        <v>34360</v>
      </c>
    </row>
    <row r="8" spans="3:6" ht="19.95" customHeight="1" x14ac:dyDescent="0.3">
      <c r="C8" s="780" t="s">
        <v>387</v>
      </c>
      <c r="D8" s="785">
        <v>11310</v>
      </c>
      <c r="E8" s="786">
        <v>22880</v>
      </c>
      <c r="F8" s="787">
        <f t="shared" ref="F8:F12" si="0">D8+E8</f>
        <v>34190</v>
      </c>
    </row>
    <row r="9" spans="3:6" ht="19.95" customHeight="1" x14ac:dyDescent="0.3">
      <c r="C9" s="780" t="s">
        <v>388</v>
      </c>
      <c r="D9" s="785">
        <v>11290</v>
      </c>
      <c r="E9" s="786">
        <v>22840</v>
      </c>
      <c r="F9" s="787">
        <f t="shared" si="0"/>
        <v>34130</v>
      </c>
    </row>
    <row r="10" spans="3:6" ht="19.95" customHeight="1" x14ac:dyDescent="0.3">
      <c r="C10" s="780" t="s">
        <v>389</v>
      </c>
      <c r="D10" s="785">
        <v>11200</v>
      </c>
      <c r="E10" s="786">
        <v>22670</v>
      </c>
      <c r="F10" s="787">
        <f t="shared" si="0"/>
        <v>33870</v>
      </c>
    </row>
    <row r="11" spans="3:6" ht="19.95" customHeight="1" x14ac:dyDescent="0.3">
      <c r="C11" s="780" t="s">
        <v>390</v>
      </c>
      <c r="D11" s="785">
        <v>11240</v>
      </c>
      <c r="E11" s="786">
        <v>22750</v>
      </c>
      <c r="F11" s="787">
        <f t="shared" si="0"/>
        <v>33990</v>
      </c>
    </row>
    <row r="12" spans="3:6" ht="19.95" customHeight="1" thickBot="1" x14ac:dyDescent="0.35">
      <c r="C12" s="781" t="s">
        <v>391</v>
      </c>
      <c r="D12" s="788">
        <v>11110</v>
      </c>
      <c r="E12" s="789">
        <v>22470</v>
      </c>
      <c r="F12" s="790">
        <f t="shared" si="0"/>
        <v>33580</v>
      </c>
    </row>
    <row r="13" spans="3:6" ht="10.050000000000001" customHeight="1" x14ac:dyDescent="0.3"/>
    <row r="14" spans="3:6" ht="30" customHeight="1" thickBot="1" x14ac:dyDescent="0.35">
      <c r="C14" s="793" t="s">
        <v>400</v>
      </c>
    </row>
    <row r="15" spans="3:6" ht="19.95" customHeight="1" x14ac:dyDescent="0.3">
      <c r="C15" s="798"/>
      <c r="D15" s="773" t="s">
        <v>395</v>
      </c>
      <c r="E15" s="774"/>
      <c r="F15" s="775"/>
    </row>
    <row r="16" spans="3:6" ht="19.95" customHeight="1" x14ac:dyDescent="0.3">
      <c r="C16" s="799" t="s">
        <v>385</v>
      </c>
      <c r="D16" s="776" t="s">
        <v>392</v>
      </c>
      <c r="E16" s="777" t="s">
        <v>393</v>
      </c>
      <c r="F16" s="778" t="s">
        <v>394</v>
      </c>
    </row>
    <row r="17" spans="3:6" ht="19.95" customHeight="1" thickBot="1" x14ac:dyDescent="0.35">
      <c r="C17" s="792"/>
      <c r="D17" s="794" t="s">
        <v>397</v>
      </c>
      <c r="E17" s="796" t="s">
        <v>399</v>
      </c>
      <c r="F17" s="797" t="s">
        <v>143</v>
      </c>
    </row>
    <row r="18" spans="3:6" ht="19.95" customHeight="1" thickTop="1" x14ac:dyDescent="0.3">
      <c r="C18" s="779" t="s">
        <v>386</v>
      </c>
      <c r="D18" s="782">
        <v>13400</v>
      </c>
      <c r="E18" s="783">
        <v>21020</v>
      </c>
      <c r="F18" s="784">
        <f>D18+E18</f>
        <v>34420</v>
      </c>
    </row>
    <row r="19" spans="3:6" ht="19.95" customHeight="1" x14ac:dyDescent="0.3">
      <c r="C19" s="780" t="s">
        <v>387</v>
      </c>
      <c r="D19" s="785">
        <v>13330</v>
      </c>
      <c r="E19" s="786">
        <v>20930</v>
      </c>
      <c r="F19" s="787">
        <f t="shared" ref="F19:F23" si="1">D19+E19</f>
        <v>34260</v>
      </c>
    </row>
    <row r="20" spans="3:6" ht="19.95" customHeight="1" x14ac:dyDescent="0.3">
      <c r="C20" s="780" t="s">
        <v>388</v>
      </c>
      <c r="D20" s="785">
        <v>13310</v>
      </c>
      <c r="E20" s="786">
        <v>20900</v>
      </c>
      <c r="F20" s="787">
        <f t="shared" si="1"/>
        <v>34210</v>
      </c>
    </row>
    <row r="21" spans="3:6" ht="19.95" customHeight="1" x14ac:dyDescent="0.3">
      <c r="C21" s="780" t="s">
        <v>389</v>
      </c>
      <c r="D21" s="785">
        <v>13210</v>
      </c>
      <c r="E21" s="786">
        <v>20740</v>
      </c>
      <c r="F21" s="787">
        <f t="shared" si="1"/>
        <v>33950</v>
      </c>
    </row>
    <row r="22" spans="3:6" ht="19.95" customHeight="1" x14ac:dyDescent="0.3">
      <c r="C22" s="780" t="s">
        <v>390</v>
      </c>
      <c r="D22" s="785">
        <v>13260</v>
      </c>
      <c r="E22" s="786">
        <v>20800</v>
      </c>
      <c r="F22" s="787">
        <f t="shared" si="1"/>
        <v>34060</v>
      </c>
    </row>
    <row r="23" spans="3:6" ht="19.95" customHeight="1" thickBot="1" x14ac:dyDescent="0.35">
      <c r="C23" s="781" t="s">
        <v>391</v>
      </c>
      <c r="D23" s="788">
        <v>13100</v>
      </c>
      <c r="E23" s="789">
        <v>20540</v>
      </c>
      <c r="F23" s="790">
        <f t="shared" si="1"/>
        <v>33640</v>
      </c>
    </row>
  </sheetData>
  <phoneticPr fontId="4"/>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D38A0-DE74-4D3D-8493-6861FAB4B104}">
  <sheetPr>
    <tabColor rgb="FFFF0000"/>
    <pageSetUpPr fitToPage="1"/>
  </sheetPr>
  <dimension ref="B1:AQ17"/>
  <sheetViews>
    <sheetView showGridLines="0" zoomScale="30" zoomScaleNormal="30" workbookViewId="0">
      <selection activeCell="O16" sqref="O16"/>
    </sheetView>
  </sheetViews>
  <sheetFormatPr defaultColWidth="2.6328125" defaultRowHeight="15" x14ac:dyDescent="0.3"/>
  <cols>
    <col min="1" max="1" width="1.6328125" customWidth="1"/>
    <col min="2" max="2" width="5.6328125" style="4" customWidth="1"/>
    <col min="3" max="3" width="13.1796875" style="4" bestFit="1" customWidth="1"/>
    <col min="4" max="4" width="23.81640625" style="4" bestFit="1" customWidth="1"/>
    <col min="5" max="26" width="8.6328125" style="4" customWidth="1"/>
    <col min="27" max="43" width="8.6328125" customWidth="1"/>
  </cols>
  <sheetData>
    <row r="1" spans="2:43" ht="10.050000000000001" customHeight="1" x14ac:dyDescent="0.3"/>
    <row r="2" spans="2:43" ht="27" x14ac:dyDescent="0.3">
      <c r="B2" s="901" t="s">
        <v>440</v>
      </c>
      <c r="C2" s="901"/>
      <c r="D2" s="901"/>
    </row>
    <row r="3" spans="2:43" ht="10.050000000000001" customHeight="1" thickBot="1" x14ac:dyDescent="0.35">
      <c r="AQ3" t="s">
        <v>427</v>
      </c>
    </row>
    <row r="4" spans="2:43" ht="19.95" customHeight="1" x14ac:dyDescent="0.3">
      <c r="B4" s="902" t="s">
        <v>425</v>
      </c>
      <c r="C4" s="10"/>
      <c r="D4" s="10"/>
      <c r="E4" s="908">
        <v>2014</v>
      </c>
      <c r="F4" s="909">
        <f t="shared" ref="F4:L4" si="0">E4+1</f>
        <v>2015</v>
      </c>
      <c r="G4" s="909">
        <f t="shared" si="0"/>
        <v>2016</v>
      </c>
      <c r="H4" s="909">
        <f t="shared" si="0"/>
        <v>2017</v>
      </c>
      <c r="I4" s="909">
        <f t="shared" si="0"/>
        <v>2018</v>
      </c>
      <c r="J4" s="909">
        <f t="shared" si="0"/>
        <v>2019</v>
      </c>
      <c r="K4" s="909">
        <f t="shared" si="0"/>
        <v>2020</v>
      </c>
      <c r="L4" s="909">
        <f t="shared" si="0"/>
        <v>2021</v>
      </c>
      <c r="M4" s="909">
        <f t="shared" ref="M4" si="1">L4+1</f>
        <v>2022</v>
      </c>
      <c r="N4" s="909">
        <f>M4+1</f>
        <v>2023</v>
      </c>
      <c r="O4" s="909">
        <f t="shared" ref="O4:AQ4" si="2">N4+1</f>
        <v>2024</v>
      </c>
      <c r="P4" s="909">
        <f t="shared" si="2"/>
        <v>2025</v>
      </c>
      <c r="Q4" s="909">
        <f t="shared" si="2"/>
        <v>2026</v>
      </c>
      <c r="R4" s="909">
        <f t="shared" si="2"/>
        <v>2027</v>
      </c>
      <c r="S4" s="909">
        <f t="shared" si="2"/>
        <v>2028</v>
      </c>
      <c r="T4" s="909">
        <f t="shared" si="2"/>
        <v>2029</v>
      </c>
      <c r="U4" s="909">
        <f t="shared" si="2"/>
        <v>2030</v>
      </c>
      <c r="V4" s="909">
        <f t="shared" si="2"/>
        <v>2031</v>
      </c>
      <c r="W4" s="909">
        <f t="shared" si="2"/>
        <v>2032</v>
      </c>
      <c r="X4" s="909">
        <f t="shared" si="2"/>
        <v>2033</v>
      </c>
      <c r="Y4" s="909">
        <f t="shared" si="2"/>
        <v>2034</v>
      </c>
      <c r="Z4" s="909">
        <f t="shared" si="2"/>
        <v>2035</v>
      </c>
      <c r="AA4" s="909">
        <f t="shared" si="2"/>
        <v>2036</v>
      </c>
      <c r="AB4" s="909">
        <f t="shared" si="2"/>
        <v>2037</v>
      </c>
      <c r="AC4" s="909">
        <f t="shared" si="2"/>
        <v>2038</v>
      </c>
      <c r="AD4" s="909">
        <f t="shared" si="2"/>
        <v>2039</v>
      </c>
      <c r="AE4" s="909">
        <f t="shared" si="2"/>
        <v>2040</v>
      </c>
      <c r="AF4" s="909">
        <f t="shared" si="2"/>
        <v>2041</v>
      </c>
      <c r="AG4" s="909">
        <f t="shared" si="2"/>
        <v>2042</v>
      </c>
      <c r="AH4" s="909">
        <f t="shared" si="2"/>
        <v>2043</v>
      </c>
      <c r="AI4" s="909">
        <f t="shared" si="2"/>
        <v>2044</v>
      </c>
      <c r="AJ4" s="909">
        <f t="shared" si="2"/>
        <v>2045</v>
      </c>
      <c r="AK4" s="909">
        <f t="shared" si="2"/>
        <v>2046</v>
      </c>
      <c r="AL4" s="909">
        <f t="shared" si="2"/>
        <v>2047</v>
      </c>
      <c r="AM4" s="909">
        <f t="shared" si="2"/>
        <v>2048</v>
      </c>
      <c r="AN4" s="909">
        <f t="shared" si="2"/>
        <v>2049</v>
      </c>
      <c r="AO4" s="909">
        <f t="shared" si="2"/>
        <v>2050</v>
      </c>
      <c r="AP4" s="909">
        <f t="shared" si="2"/>
        <v>2051</v>
      </c>
      <c r="AQ4" s="910">
        <f t="shared" si="2"/>
        <v>2052</v>
      </c>
    </row>
    <row r="5" spans="2:43" ht="19.95" customHeight="1" thickBot="1" x14ac:dyDescent="0.35">
      <c r="B5" s="935" t="s">
        <v>426</v>
      </c>
      <c r="C5" s="906"/>
      <c r="D5" s="906"/>
      <c r="E5" s="936">
        <f t="shared" ref="E5" si="3">D5+1</f>
        <v>1</v>
      </c>
      <c r="F5" s="937">
        <f t="shared" ref="F5:L5" si="4">E5+1</f>
        <v>2</v>
      </c>
      <c r="G5" s="937">
        <f t="shared" si="4"/>
        <v>3</v>
      </c>
      <c r="H5" s="937">
        <f t="shared" si="4"/>
        <v>4</v>
      </c>
      <c r="I5" s="937">
        <f t="shared" si="4"/>
        <v>5</v>
      </c>
      <c r="J5" s="937">
        <f t="shared" si="4"/>
        <v>6</v>
      </c>
      <c r="K5" s="937">
        <f t="shared" si="4"/>
        <v>7</v>
      </c>
      <c r="L5" s="937">
        <f t="shared" si="4"/>
        <v>8</v>
      </c>
      <c r="M5" s="937">
        <f t="shared" ref="M5" si="5">L5+1</f>
        <v>9</v>
      </c>
      <c r="N5" s="937">
        <f>M5+1</f>
        <v>10</v>
      </c>
      <c r="O5" s="937">
        <f t="shared" ref="O5:AQ5" si="6">N5+1</f>
        <v>11</v>
      </c>
      <c r="P5" s="937">
        <f t="shared" si="6"/>
        <v>12</v>
      </c>
      <c r="Q5" s="937">
        <f t="shared" si="6"/>
        <v>13</v>
      </c>
      <c r="R5" s="937">
        <f t="shared" si="6"/>
        <v>14</v>
      </c>
      <c r="S5" s="937">
        <f t="shared" si="6"/>
        <v>15</v>
      </c>
      <c r="T5" s="937">
        <f t="shared" si="6"/>
        <v>16</v>
      </c>
      <c r="U5" s="937">
        <f t="shared" si="6"/>
        <v>17</v>
      </c>
      <c r="V5" s="937">
        <f t="shared" si="6"/>
        <v>18</v>
      </c>
      <c r="W5" s="937">
        <f t="shared" si="6"/>
        <v>19</v>
      </c>
      <c r="X5" s="937">
        <f t="shared" si="6"/>
        <v>20</v>
      </c>
      <c r="Y5" s="937">
        <f t="shared" si="6"/>
        <v>21</v>
      </c>
      <c r="Z5" s="937">
        <f t="shared" si="6"/>
        <v>22</v>
      </c>
      <c r="AA5" s="937">
        <f t="shared" si="6"/>
        <v>23</v>
      </c>
      <c r="AB5" s="937">
        <f t="shared" si="6"/>
        <v>24</v>
      </c>
      <c r="AC5" s="937">
        <f t="shared" si="6"/>
        <v>25</v>
      </c>
      <c r="AD5" s="937">
        <f t="shared" si="6"/>
        <v>26</v>
      </c>
      <c r="AE5" s="937">
        <f t="shared" si="6"/>
        <v>27</v>
      </c>
      <c r="AF5" s="937">
        <f t="shared" si="6"/>
        <v>28</v>
      </c>
      <c r="AG5" s="937">
        <f t="shared" si="6"/>
        <v>29</v>
      </c>
      <c r="AH5" s="937">
        <f t="shared" si="6"/>
        <v>30</v>
      </c>
      <c r="AI5" s="937">
        <f t="shared" si="6"/>
        <v>31</v>
      </c>
      <c r="AJ5" s="937">
        <f t="shared" si="6"/>
        <v>32</v>
      </c>
      <c r="AK5" s="937">
        <f t="shared" si="6"/>
        <v>33</v>
      </c>
      <c r="AL5" s="937">
        <f t="shared" si="6"/>
        <v>34</v>
      </c>
      <c r="AM5" s="937">
        <f t="shared" si="6"/>
        <v>35</v>
      </c>
      <c r="AN5" s="937">
        <f t="shared" si="6"/>
        <v>36</v>
      </c>
      <c r="AO5" s="937">
        <f t="shared" si="6"/>
        <v>37</v>
      </c>
      <c r="AP5" s="937">
        <f t="shared" si="6"/>
        <v>38</v>
      </c>
      <c r="AQ5" s="938">
        <f t="shared" si="6"/>
        <v>39</v>
      </c>
    </row>
    <row r="6" spans="2:43" ht="19.95" customHeight="1" thickTop="1" x14ac:dyDescent="0.3">
      <c r="B6" s="905" t="s">
        <v>271</v>
      </c>
      <c r="C6" s="947" t="s">
        <v>186</v>
      </c>
      <c r="D6" s="939" t="s">
        <v>435</v>
      </c>
      <c r="E6" s="913">
        <v>415.8</v>
      </c>
      <c r="F6" s="914">
        <v>415.8</v>
      </c>
      <c r="G6" s="914">
        <v>415.8</v>
      </c>
      <c r="H6" s="914">
        <v>415.8</v>
      </c>
      <c r="I6" s="914">
        <v>415.8</v>
      </c>
      <c r="J6" s="914">
        <v>415.8</v>
      </c>
      <c r="K6" s="914">
        <v>415.8</v>
      </c>
      <c r="L6" s="914">
        <v>415.8</v>
      </c>
      <c r="M6" s="914">
        <v>415.8</v>
      </c>
      <c r="N6" s="915">
        <v>415.8</v>
      </c>
      <c r="O6" s="915">
        <f>N6*1.05</f>
        <v>436.59000000000003</v>
      </c>
      <c r="P6" s="915">
        <f t="shared" ref="P6:AQ6" si="7">O6</f>
        <v>436.59000000000003</v>
      </c>
      <c r="Q6" s="915">
        <f t="shared" si="7"/>
        <v>436.59000000000003</v>
      </c>
      <c r="R6" s="915">
        <f t="shared" si="7"/>
        <v>436.59000000000003</v>
      </c>
      <c r="S6" s="915">
        <f t="shared" si="7"/>
        <v>436.59000000000003</v>
      </c>
      <c r="T6" s="915">
        <f t="shared" si="7"/>
        <v>436.59000000000003</v>
      </c>
      <c r="U6" s="915">
        <f t="shared" si="7"/>
        <v>436.59000000000003</v>
      </c>
      <c r="V6" s="915">
        <f t="shared" si="7"/>
        <v>436.59000000000003</v>
      </c>
      <c r="W6" s="915">
        <f t="shared" si="7"/>
        <v>436.59000000000003</v>
      </c>
      <c r="X6" s="915">
        <f t="shared" si="7"/>
        <v>436.59000000000003</v>
      </c>
      <c r="Y6" s="915">
        <f t="shared" si="7"/>
        <v>436.59000000000003</v>
      </c>
      <c r="Z6" s="915">
        <f t="shared" si="7"/>
        <v>436.59000000000003</v>
      </c>
      <c r="AA6" s="915">
        <f t="shared" si="7"/>
        <v>436.59000000000003</v>
      </c>
      <c r="AB6" s="915">
        <f t="shared" si="7"/>
        <v>436.59000000000003</v>
      </c>
      <c r="AC6" s="915">
        <f t="shared" si="7"/>
        <v>436.59000000000003</v>
      </c>
      <c r="AD6" s="915">
        <f t="shared" si="7"/>
        <v>436.59000000000003</v>
      </c>
      <c r="AE6" s="915">
        <f t="shared" si="7"/>
        <v>436.59000000000003</v>
      </c>
      <c r="AF6" s="915">
        <f t="shared" si="7"/>
        <v>436.59000000000003</v>
      </c>
      <c r="AG6" s="915">
        <f t="shared" si="7"/>
        <v>436.59000000000003</v>
      </c>
      <c r="AH6" s="915">
        <f t="shared" si="7"/>
        <v>436.59000000000003</v>
      </c>
      <c r="AI6" s="915">
        <f t="shared" si="7"/>
        <v>436.59000000000003</v>
      </c>
      <c r="AJ6" s="915">
        <f t="shared" si="7"/>
        <v>436.59000000000003</v>
      </c>
      <c r="AK6" s="915">
        <f t="shared" si="7"/>
        <v>436.59000000000003</v>
      </c>
      <c r="AL6" s="915">
        <f t="shared" si="7"/>
        <v>436.59000000000003</v>
      </c>
      <c r="AM6" s="915">
        <f t="shared" si="7"/>
        <v>436.59000000000003</v>
      </c>
      <c r="AN6" s="915">
        <f t="shared" si="7"/>
        <v>436.59000000000003</v>
      </c>
      <c r="AO6" s="915">
        <f t="shared" si="7"/>
        <v>436.59000000000003</v>
      </c>
      <c r="AP6" s="915">
        <f t="shared" si="7"/>
        <v>436.59000000000003</v>
      </c>
      <c r="AQ6" s="916">
        <f t="shared" si="7"/>
        <v>436.59000000000003</v>
      </c>
    </row>
    <row r="7" spans="2:43" ht="19.95" customHeight="1" x14ac:dyDescent="0.3">
      <c r="B7" s="903"/>
      <c r="C7" s="911"/>
      <c r="D7" s="940" t="s">
        <v>436</v>
      </c>
      <c r="E7" s="917">
        <v>297.79199999999997</v>
      </c>
      <c r="F7" s="918">
        <v>297.79199999999997</v>
      </c>
      <c r="G7" s="918">
        <v>297.79199999999997</v>
      </c>
      <c r="H7" s="918">
        <v>297.79199999999997</v>
      </c>
      <c r="I7" s="918">
        <v>297.79199999999997</v>
      </c>
      <c r="J7" s="918">
        <v>297.79199999999997</v>
      </c>
      <c r="K7" s="918">
        <v>297.79199999999997</v>
      </c>
      <c r="L7" s="918">
        <v>297.79199999999997</v>
      </c>
      <c r="M7" s="918">
        <v>297.79199999999997</v>
      </c>
      <c r="N7" s="919">
        <v>297.79199999999997</v>
      </c>
      <c r="O7" s="919">
        <f>N7*1.005</f>
        <v>299.28095999999994</v>
      </c>
      <c r="P7" s="919">
        <f t="shared" ref="P7:AQ7" si="8">O7*1.005</f>
        <v>300.77736479999993</v>
      </c>
      <c r="Q7" s="919">
        <f t="shared" si="8"/>
        <v>302.28125162399988</v>
      </c>
      <c r="R7" s="919">
        <f t="shared" si="8"/>
        <v>303.79265788211984</v>
      </c>
      <c r="S7" s="919">
        <f t="shared" si="8"/>
        <v>305.31162117153042</v>
      </c>
      <c r="T7" s="919">
        <f t="shared" si="8"/>
        <v>306.83817927738806</v>
      </c>
      <c r="U7" s="919">
        <f t="shared" si="8"/>
        <v>308.37237017377498</v>
      </c>
      <c r="V7" s="919">
        <f t="shared" si="8"/>
        <v>309.91423202464381</v>
      </c>
      <c r="W7" s="919">
        <f t="shared" si="8"/>
        <v>311.46380318476702</v>
      </c>
      <c r="X7" s="919">
        <f t="shared" si="8"/>
        <v>313.0211222006908</v>
      </c>
      <c r="Y7" s="919">
        <f t="shared" si="8"/>
        <v>314.58622781169424</v>
      </c>
      <c r="Z7" s="919">
        <f t="shared" si="8"/>
        <v>316.15915895075267</v>
      </c>
      <c r="AA7" s="919">
        <f t="shared" si="8"/>
        <v>317.7399547455064</v>
      </c>
      <c r="AB7" s="919">
        <f t="shared" si="8"/>
        <v>319.32865451923391</v>
      </c>
      <c r="AC7" s="919">
        <f t="shared" si="8"/>
        <v>320.92529779183002</v>
      </c>
      <c r="AD7" s="919">
        <f t="shared" si="8"/>
        <v>322.52992428078915</v>
      </c>
      <c r="AE7" s="919">
        <f t="shared" si="8"/>
        <v>324.14257390219308</v>
      </c>
      <c r="AF7" s="919">
        <f t="shared" si="8"/>
        <v>325.76328677170403</v>
      </c>
      <c r="AG7" s="919">
        <f t="shared" si="8"/>
        <v>327.39210320556253</v>
      </c>
      <c r="AH7" s="919">
        <f t="shared" si="8"/>
        <v>329.02906372159032</v>
      </c>
      <c r="AI7" s="919">
        <f t="shared" si="8"/>
        <v>330.67420904019826</v>
      </c>
      <c r="AJ7" s="919">
        <f t="shared" si="8"/>
        <v>332.32758008539923</v>
      </c>
      <c r="AK7" s="919">
        <f t="shared" si="8"/>
        <v>333.9892179858262</v>
      </c>
      <c r="AL7" s="919">
        <f t="shared" si="8"/>
        <v>335.65916407575531</v>
      </c>
      <c r="AM7" s="919">
        <f t="shared" si="8"/>
        <v>337.33745989613408</v>
      </c>
      <c r="AN7" s="919">
        <f t="shared" si="8"/>
        <v>339.02414719561472</v>
      </c>
      <c r="AO7" s="919">
        <f t="shared" si="8"/>
        <v>340.71926793159275</v>
      </c>
      <c r="AP7" s="919">
        <f t="shared" si="8"/>
        <v>342.42286427125066</v>
      </c>
      <c r="AQ7" s="919">
        <f t="shared" si="8"/>
        <v>344.1349785926069</v>
      </c>
    </row>
    <row r="8" spans="2:43" ht="19.95" customHeight="1" x14ac:dyDescent="0.3">
      <c r="B8" s="903"/>
      <c r="C8" s="911"/>
      <c r="D8" s="941" t="s">
        <v>434</v>
      </c>
      <c r="E8" s="958">
        <v>0</v>
      </c>
      <c r="F8" s="920">
        <v>0</v>
      </c>
      <c r="G8" s="920">
        <v>0</v>
      </c>
      <c r="H8" s="920">
        <v>43.2</v>
      </c>
      <c r="I8" s="920">
        <v>0</v>
      </c>
      <c r="J8" s="920">
        <f>35.64</f>
        <v>35.64</v>
      </c>
      <c r="K8" s="920">
        <f>156.2</f>
        <v>156.19999999999999</v>
      </c>
      <c r="L8" s="920">
        <v>33</v>
      </c>
      <c r="M8" s="959">
        <v>0</v>
      </c>
      <c r="N8" s="920">
        <v>0</v>
      </c>
      <c r="O8" s="920">
        <v>0</v>
      </c>
      <c r="P8" s="920">
        <v>0</v>
      </c>
      <c r="Q8" s="920">
        <v>0</v>
      </c>
      <c r="R8" s="920">
        <v>0</v>
      </c>
      <c r="S8" s="920">
        <v>0</v>
      </c>
      <c r="T8" s="920">
        <v>0</v>
      </c>
      <c r="U8" s="920">
        <v>0</v>
      </c>
      <c r="V8" s="920">
        <v>0</v>
      </c>
      <c r="W8" s="920">
        <v>0</v>
      </c>
      <c r="X8" s="920">
        <v>0</v>
      </c>
      <c r="Y8" s="920">
        <v>0</v>
      </c>
      <c r="Z8" s="920">
        <v>0</v>
      </c>
      <c r="AA8" s="920">
        <v>0</v>
      </c>
      <c r="AB8" s="920">
        <v>0</v>
      </c>
      <c r="AC8" s="920">
        <v>0</v>
      </c>
      <c r="AD8" s="920">
        <v>0</v>
      </c>
      <c r="AE8" s="920">
        <v>0</v>
      </c>
      <c r="AF8" s="920">
        <v>0</v>
      </c>
      <c r="AG8" s="920">
        <v>0</v>
      </c>
      <c r="AH8" s="920">
        <v>0</v>
      </c>
      <c r="AI8" s="920">
        <v>0</v>
      </c>
      <c r="AJ8" s="920">
        <v>0</v>
      </c>
      <c r="AK8" s="920">
        <v>0</v>
      </c>
      <c r="AL8" s="920">
        <v>0</v>
      </c>
      <c r="AM8" s="920">
        <v>0</v>
      </c>
      <c r="AN8" s="920">
        <v>0</v>
      </c>
      <c r="AO8" s="920">
        <v>0</v>
      </c>
      <c r="AP8" s="920">
        <v>0</v>
      </c>
      <c r="AQ8" s="921">
        <v>0</v>
      </c>
    </row>
    <row r="9" spans="2:43" ht="19.95" customHeight="1" x14ac:dyDescent="0.3">
      <c r="B9" s="903"/>
      <c r="C9" s="948" t="s">
        <v>201</v>
      </c>
      <c r="D9" s="942" t="s">
        <v>428</v>
      </c>
      <c r="E9" s="922">
        <v>0</v>
      </c>
      <c r="F9" s="923">
        <v>0</v>
      </c>
      <c r="G9" s="923">
        <v>0</v>
      </c>
      <c r="H9" s="923">
        <v>0</v>
      </c>
      <c r="I9" s="923">
        <v>0</v>
      </c>
      <c r="J9" s="923">
        <v>0</v>
      </c>
      <c r="K9" s="923">
        <v>0</v>
      </c>
      <c r="L9" s="923">
        <v>0</v>
      </c>
      <c r="M9" s="923">
        <v>0</v>
      </c>
      <c r="N9" s="923">
        <v>22111</v>
      </c>
      <c r="O9" s="923">
        <v>6410</v>
      </c>
      <c r="P9" s="923">
        <v>0</v>
      </c>
      <c r="Q9" s="923">
        <v>61</v>
      </c>
      <c r="R9" s="923">
        <v>7580</v>
      </c>
      <c r="S9" s="923">
        <v>61</v>
      </c>
      <c r="T9" s="923">
        <v>8510</v>
      </c>
      <c r="U9" s="923">
        <v>0</v>
      </c>
      <c r="V9" s="923">
        <v>61</v>
      </c>
      <c r="W9" s="923">
        <v>7580</v>
      </c>
      <c r="X9" s="923">
        <v>12370</v>
      </c>
      <c r="Y9" s="923">
        <v>61</v>
      </c>
      <c r="Z9" s="923">
        <v>0</v>
      </c>
      <c r="AA9" s="923">
        <v>1760</v>
      </c>
      <c r="AB9" s="923">
        <v>7641</v>
      </c>
      <c r="AC9" s="923">
        <v>0</v>
      </c>
      <c r="AD9" s="923">
        <v>33800</v>
      </c>
      <c r="AE9" s="923">
        <v>0</v>
      </c>
      <c r="AF9" s="923">
        <v>0</v>
      </c>
      <c r="AG9" s="923">
        <v>0</v>
      </c>
      <c r="AH9" s="923">
        <v>0</v>
      </c>
      <c r="AI9" s="923">
        <v>0</v>
      </c>
      <c r="AJ9" s="923">
        <v>0</v>
      </c>
      <c r="AK9" s="923">
        <v>0</v>
      </c>
      <c r="AL9" s="923">
        <v>0</v>
      </c>
      <c r="AM9" s="923">
        <v>0</v>
      </c>
      <c r="AN9" s="923">
        <v>0</v>
      </c>
      <c r="AO9" s="923">
        <v>0</v>
      </c>
      <c r="AP9" s="923">
        <v>0</v>
      </c>
      <c r="AQ9" s="924">
        <v>0</v>
      </c>
    </row>
    <row r="10" spans="2:43" ht="19.95" customHeight="1" thickBot="1" x14ac:dyDescent="0.35">
      <c r="B10" s="903"/>
      <c r="C10" s="911"/>
      <c r="D10" s="943" t="s">
        <v>429</v>
      </c>
      <c r="E10" s="925">
        <v>0</v>
      </c>
      <c r="F10" s="926">
        <v>0</v>
      </c>
      <c r="G10" s="926">
        <v>0</v>
      </c>
      <c r="H10" s="926">
        <v>0</v>
      </c>
      <c r="I10" s="926">
        <v>0</v>
      </c>
      <c r="J10" s="926">
        <v>0</v>
      </c>
      <c r="K10" s="926">
        <v>0</v>
      </c>
      <c r="L10" s="926">
        <v>3080</v>
      </c>
      <c r="M10" s="926">
        <v>0</v>
      </c>
      <c r="N10" s="926">
        <v>0</v>
      </c>
      <c r="O10" s="926">
        <v>0</v>
      </c>
      <c r="P10" s="926">
        <v>0</v>
      </c>
      <c r="Q10" s="926">
        <v>0</v>
      </c>
      <c r="R10" s="926">
        <v>0</v>
      </c>
      <c r="S10" s="926">
        <v>0</v>
      </c>
      <c r="T10" s="926">
        <v>0</v>
      </c>
      <c r="U10" s="926">
        <v>0</v>
      </c>
      <c r="V10" s="926">
        <v>0</v>
      </c>
      <c r="W10" s="926">
        <v>0</v>
      </c>
      <c r="X10" s="926">
        <v>0</v>
      </c>
      <c r="Y10" s="926">
        <v>0</v>
      </c>
      <c r="Z10" s="926">
        <v>0</v>
      </c>
      <c r="AA10" s="926">
        <v>0</v>
      </c>
      <c r="AB10" s="926">
        <v>0</v>
      </c>
      <c r="AC10" s="926">
        <v>0</v>
      </c>
      <c r="AD10" s="926">
        <v>0</v>
      </c>
      <c r="AE10" s="926">
        <v>0</v>
      </c>
      <c r="AF10" s="926">
        <v>0</v>
      </c>
      <c r="AG10" s="926">
        <v>0</v>
      </c>
      <c r="AH10" s="926">
        <v>0</v>
      </c>
      <c r="AI10" s="926">
        <v>54000</v>
      </c>
      <c r="AJ10" s="926">
        <v>0</v>
      </c>
      <c r="AK10" s="926">
        <v>0</v>
      </c>
      <c r="AL10" s="926">
        <v>0</v>
      </c>
      <c r="AM10" s="926">
        <v>0</v>
      </c>
      <c r="AN10" s="926">
        <v>0</v>
      </c>
      <c r="AO10" s="926">
        <v>0</v>
      </c>
      <c r="AP10" s="926">
        <v>0</v>
      </c>
      <c r="AQ10" s="927">
        <v>0</v>
      </c>
    </row>
    <row r="11" spans="2:43" ht="19.95" customHeight="1" thickTop="1" thickBot="1" x14ac:dyDescent="0.35">
      <c r="B11" s="904"/>
      <c r="C11" s="949"/>
      <c r="D11" s="944" t="s">
        <v>431</v>
      </c>
      <c r="E11" s="928">
        <f>E6+E7+E8+E9+E10</f>
        <v>713.59199999999998</v>
      </c>
      <c r="F11" s="929">
        <f>E11+F6+F7+F8+F9+F10</f>
        <v>1427.184</v>
      </c>
      <c r="G11" s="929">
        <f t="shared" ref="G11:AQ11" si="9">F11+G6+G7+G8+G9+G10</f>
        <v>2140.7759999999998</v>
      </c>
      <c r="H11" s="929">
        <f t="shared" si="9"/>
        <v>2897.5679999999998</v>
      </c>
      <c r="I11" s="929">
        <f t="shared" si="9"/>
        <v>3611.16</v>
      </c>
      <c r="J11" s="929">
        <f t="shared" si="9"/>
        <v>4360.3920000000007</v>
      </c>
      <c r="K11" s="929">
        <f t="shared" si="9"/>
        <v>5230.1840000000011</v>
      </c>
      <c r="L11" s="929">
        <f t="shared" si="9"/>
        <v>9056.7760000000017</v>
      </c>
      <c r="M11" s="929">
        <f t="shared" si="9"/>
        <v>9770.3680000000004</v>
      </c>
      <c r="N11" s="929">
        <f t="shared" si="9"/>
        <v>32594.959999999999</v>
      </c>
      <c r="O11" s="929">
        <f t="shared" si="9"/>
        <v>39740.830959999992</v>
      </c>
      <c r="P11" s="929">
        <f t="shared" si="9"/>
        <v>40478.198324799989</v>
      </c>
      <c r="Q11" s="929">
        <f t="shared" si="9"/>
        <v>41278.069576423986</v>
      </c>
      <c r="R11" s="929">
        <f t="shared" si="9"/>
        <v>49598.452234306103</v>
      </c>
      <c r="S11" s="929">
        <f t="shared" si="9"/>
        <v>50401.353855477631</v>
      </c>
      <c r="T11" s="929">
        <f t="shared" si="9"/>
        <v>59654.782034755015</v>
      </c>
      <c r="U11" s="929">
        <f t="shared" si="9"/>
        <v>60399.744404928788</v>
      </c>
      <c r="V11" s="929">
        <f t="shared" si="9"/>
        <v>61207.248636953431</v>
      </c>
      <c r="W11" s="929">
        <f t="shared" si="9"/>
        <v>69535.302440138184</v>
      </c>
      <c r="X11" s="929">
        <f t="shared" si="9"/>
        <v>82654.913562338872</v>
      </c>
      <c r="Y11" s="929">
        <f t="shared" si="9"/>
        <v>83467.089790150567</v>
      </c>
      <c r="Z11" s="929">
        <f t="shared" si="9"/>
        <v>84219.838949101322</v>
      </c>
      <c r="AA11" s="929">
        <f t="shared" si="9"/>
        <v>86734.168903846832</v>
      </c>
      <c r="AB11" s="929">
        <f t="shared" si="9"/>
        <v>95131.087558366067</v>
      </c>
      <c r="AC11" s="929">
        <f t="shared" si="9"/>
        <v>95888.602856157901</v>
      </c>
      <c r="AD11" s="929">
        <f t="shared" si="9"/>
        <v>130447.72278043869</v>
      </c>
      <c r="AE11" s="929">
        <f t="shared" si="9"/>
        <v>131208.45535434087</v>
      </c>
      <c r="AF11" s="929">
        <f t="shared" si="9"/>
        <v>131970.80864111258</v>
      </c>
      <c r="AG11" s="929">
        <f t="shared" si="9"/>
        <v>132734.79074431813</v>
      </c>
      <c r="AH11" s="929">
        <f t="shared" si="9"/>
        <v>133500.40980803972</v>
      </c>
      <c r="AI11" s="929">
        <f t="shared" si="9"/>
        <v>188267.67401707993</v>
      </c>
      <c r="AJ11" s="929">
        <f t="shared" si="9"/>
        <v>189036.59159716533</v>
      </c>
      <c r="AK11" s="929">
        <f t="shared" si="9"/>
        <v>189807.17081515116</v>
      </c>
      <c r="AL11" s="929">
        <f t="shared" si="9"/>
        <v>190579.41997922692</v>
      </c>
      <c r="AM11" s="929">
        <f t="shared" si="9"/>
        <v>191353.34743912306</v>
      </c>
      <c r="AN11" s="929">
        <f t="shared" si="9"/>
        <v>192128.96158631868</v>
      </c>
      <c r="AO11" s="929">
        <f t="shared" si="9"/>
        <v>192906.27085425027</v>
      </c>
      <c r="AP11" s="929">
        <f t="shared" si="9"/>
        <v>193685.2837185215</v>
      </c>
      <c r="AQ11" s="930">
        <f t="shared" si="9"/>
        <v>194466.0086971141</v>
      </c>
    </row>
    <row r="12" spans="2:43" ht="19.95" customHeight="1" x14ac:dyDescent="0.3">
      <c r="B12" s="903" t="s">
        <v>273</v>
      </c>
      <c r="C12" s="911" t="s">
        <v>186</v>
      </c>
      <c r="D12" s="945" t="s">
        <v>430</v>
      </c>
      <c r="E12" s="956">
        <v>3174</v>
      </c>
      <c r="F12" s="951">
        <v>3174</v>
      </c>
      <c r="G12" s="951">
        <v>3174</v>
      </c>
      <c r="H12" s="951">
        <v>3834.6</v>
      </c>
      <c r="I12" s="951">
        <v>2191.1999999999998</v>
      </c>
      <c r="J12" s="951">
        <v>2191.1999999999998</v>
      </c>
      <c r="K12" s="951">
        <v>2116.8000000000002</v>
      </c>
      <c r="L12" s="951">
        <v>1982.4</v>
      </c>
      <c r="M12" s="951">
        <v>713.59199999999998</v>
      </c>
      <c r="N12" s="951">
        <f>M12</f>
        <v>713.59199999999998</v>
      </c>
      <c r="O12" s="951">
        <f>N12+(O7*0.005)</f>
        <v>715.08840480000003</v>
      </c>
      <c r="P12" s="951">
        <f t="shared" ref="P12:AQ12" si="10">O12</f>
        <v>715.08840480000003</v>
      </c>
      <c r="Q12" s="951">
        <f t="shared" si="10"/>
        <v>715.08840480000003</v>
      </c>
      <c r="R12" s="951">
        <f t="shared" si="10"/>
        <v>715.08840480000003</v>
      </c>
      <c r="S12" s="951">
        <f t="shared" si="10"/>
        <v>715.08840480000003</v>
      </c>
      <c r="T12" s="951">
        <f t="shared" si="10"/>
        <v>715.08840480000003</v>
      </c>
      <c r="U12" s="951">
        <f t="shared" si="10"/>
        <v>715.08840480000003</v>
      </c>
      <c r="V12" s="951">
        <f t="shared" si="10"/>
        <v>715.08840480000003</v>
      </c>
      <c r="W12" s="951">
        <f t="shared" si="10"/>
        <v>715.08840480000003</v>
      </c>
      <c r="X12" s="951">
        <f t="shared" si="10"/>
        <v>715.08840480000003</v>
      </c>
      <c r="Y12" s="951">
        <f t="shared" si="10"/>
        <v>715.08840480000003</v>
      </c>
      <c r="Z12" s="951">
        <f t="shared" si="10"/>
        <v>715.08840480000003</v>
      </c>
      <c r="AA12" s="951">
        <f t="shared" si="10"/>
        <v>715.08840480000003</v>
      </c>
      <c r="AB12" s="951">
        <f t="shared" si="10"/>
        <v>715.08840480000003</v>
      </c>
      <c r="AC12" s="951">
        <f t="shared" si="10"/>
        <v>715.08840480000003</v>
      </c>
      <c r="AD12" s="951">
        <f t="shared" si="10"/>
        <v>715.08840480000003</v>
      </c>
      <c r="AE12" s="951">
        <f t="shared" si="10"/>
        <v>715.08840480000003</v>
      </c>
      <c r="AF12" s="951">
        <f t="shared" si="10"/>
        <v>715.08840480000003</v>
      </c>
      <c r="AG12" s="951">
        <f t="shared" si="10"/>
        <v>715.08840480000003</v>
      </c>
      <c r="AH12" s="951">
        <f t="shared" si="10"/>
        <v>715.08840480000003</v>
      </c>
      <c r="AI12" s="951">
        <f t="shared" si="10"/>
        <v>715.08840480000003</v>
      </c>
      <c r="AJ12" s="951">
        <f t="shared" si="10"/>
        <v>715.08840480000003</v>
      </c>
      <c r="AK12" s="951">
        <f t="shared" si="10"/>
        <v>715.08840480000003</v>
      </c>
      <c r="AL12" s="951">
        <f t="shared" si="10"/>
        <v>715.08840480000003</v>
      </c>
      <c r="AM12" s="951">
        <f t="shared" si="10"/>
        <v>715.08840480000003</v>
      </c>
      <c r="AN12" s="951">
        <f t="shared" si="10"/>
        <v>715.08840480000003</v>
      </c>
      <c r="AO12" s="951">
        <f t="shared" si="10"/>
        <v>715.08840480000003</v>
      </c>
      <c r="AP12" s="951">
        <f t="shared" si="10"/>
        <v>715.08840480000003</v>
      </c>
      <c r="AQ12" s="960">
        <f t="shared" si="10"/>
        <v>715.08840480000003</v>
      </c>
    </row>
    <row r="13" spans="2:43" ht="19.95" customHeight="1" thickBot="1" x14ac:dyDescent="0.35">
      <c r="B13" s="903"/>
      <c r="C13" s="952" t="s">
        <v>441</v>
      </c>
      <c r="D13" s="953" t="s">
        <v>430</v>
      </c>
      <c r="E13" s="957">
        <v>2351.4</v>
      </c>
      <c r="F13" s="954">
        <v>2722</v>
      </c>
      <c r="G13" s="954">
        <v>2553</v>
      </c>
      <c r="H13" s="954">
        <v>1717.9</v>
      </c>
      <c r="I13" s="954">
        <v>3255.3110000000001</v>
      </c>
      <c r="J13" s="954">
        <v>3233.8</v>
      </c>
      <c r="K13" s="954">
        <v>2990.2</v>
      </c>
      <c r="L13" s="954">
        <v>2836.326</v>
      </c>
      <c r="M13" s="954">
        <v>3900</v>
      </c>
      <c r="N13" s="954">
        <f>M13</f>
        <v>3900</v>
      </c>
      <c r="O13" s="954">
        <f t="shared" ref="O13:AP13" si="11">N13</f>
        <v>3900</v>
      </c>
      <c r="P13" s="954">
        <f t="shared" si="11"/>
        <v>3900</v>
      </c>
      <c r="Q13" s="954">
        <f t="shared" si="11"/>
        <v>3900</v>
      </c>
      <c r="R13" s="954">
        <f t="shared" si="11"/>
        <v>3900</v>
      </c>
      <c r="S13" s="954">
        <f t="shared" si="11"/>
        <v>3900</v>
      </c>
      <c r="T13" s="954">
        <f t="shared" si="11"/>
        <v>3900</v>
      </c>
      <c r="U13" s="954">
        <f t="shared" si="11"/>
        <v>3900</v>
      </c>
      <c r="V13" s="954">
        <f t="shared" si="11"/>
        <v>3900</v>
      </c>
      <c r="W13" s="954">
        <f t="shared" si="11"/>
        <v>3900</v>
      </c>
      <c r="X13" s="954">
        <f t="shared" si="11"/>
        <v>3900</v>
      </c>
      <c r="Y13" s="954">
        <f t="shared" si="11"/>
        <v>3900</v>
      </c>
      <c r="Z13" s="954">
        <f t="shared" si="11"/>
        <v>3900</v>
      </c>
      <c r="AA13" s="954">
        <f t="shared" si="11"/>
        <v>3900</v>
      </c>
      <c r="AB13" s="954">
        <f t="shared" si="11"/>
        <v>3900</v>
      </c>
      <c r="AC13" s="954">
        <f t="shared" si="11"/>
        <v>3900</v>
      </c>
      <c r="AD13" s="954">
        <f t="shared" si="11"/>
        <v>3900</v>
      </c>
      <c r="AE13" s="954">
        <f t="shared" si="11"/>
        <v>3900</v>
      </c>
      <c r="AF13" s="954">
        <f t="shared" si="11"/>
        <v>3900</v>
      </c>
      <c r="AG13" s="954">
        <f t="shared" si="11"/>
        <v>3900</v>
      </c>
      <c r="AH13" s="954">
        <f t="shared" si="11"/>
        <v>3900</v>
      </c>
      <c r="AI13" s="954">
        <f t="shared" si="11"/>
        <v>3900</v>
      </c>
      <c r="AJ13" s="954">
        <f t="shared" si="11"/>
        <v>3900</v>
      </c>
      <c r="AK13" s="954">
        <f t="shared" si="11"/>
        <v>3900</v>
      </c>
      <c r="AL13" s="954">
        <f t="shared" si="11"/>
        <v>3900</v>
      </c>
      <c r="AM13" s="954">
        <f t="shared" si="11"/>
        <v>3900</v>
      </c>
      <c r="AN13" s="954">
        <f t="shared" si="11"/>
        <v>3900</v>
      </c>
      <c r="AO13" s="954">
        <f t="shared" si="11"/>
        <v>3900</v>
      </c>
      <c r="AP13" s="954">
        <f t="shared" si="11"/>
        <v>3900</v>
      </c>
      <c r="AQ13" s="955">
        <f>AP13</f>
        <v>3900</v>
      </c>
    </row>
    <row r="14" spans="2:43" ht="19.95" customHeight="1" thickTop="1" thickBot="1" x14ac:dyDescent="0.35">
      <c r="B14" s="903"/>
      <c r="C14" s="911"/>
      <c r="D14" s="945" t="s">
        <v>431</v>
      </c>
      <c r="E14" s="931">
        <f>E12+E13</f>
        <v>5525.4</v>
      </c>
      <c r="F14" s="912">
        <f>E14+F12+F13</f>
        <v>11421.4</v>
      </c>
      <c r="G14" s="912">
        <f t="shared" ref="G14:AQ14" si="12">F14+G12+G13</f>
        <v>17148.400000000001</v>
      </c>
      <c r="H14" s="912">
        <f t="shared" si="12"/>
        <v>22700.9</v>
      </c>
      <c r="I14" s="912">
        <f t="shared" si="12"/>
        <v>28147.411000000004</v>
      </c>
      <c r="J14" s="912">
        <f t="shared" si="12"/>
        <v>33572.411000000007</v>
      </c>
      <c r="K14" s="912">
        <f t="shared" si="12"/>
        <v>38679.411000000007</v>
      </c>
      <c r="L14" s="912">
        <f t="shared" si="12"/>
        <v>43498.13700000001</v>
      </c>
      <c r="M14" s="912">
        <f t="shared" si="12"/>
        <v>48111.729000000007</v>
      </c>
      <c r="N14" s="912">
        <f t="shared" si="12"/>
        <v>52725.321000000004</v>
      </c>
      <c r="O14" s="912">
        <f t="shared" si="12"/>
        <v>57340.409404800004</v>
      </c>
      <c r="P14" s="912">
        <f t="shared" si="12"/>
        <v>61955.497809600005</v>
      </c>
      <c r="Q14" s="912">
        <f t="shared" si="12"/>
        <v>66570.586214400013</v>
      </c>
      <c r="R14" s="912">
        <f t="shared" si="12"/>
        <v>71185.674619200014</v>
      </c>
      <c r="S14" s="912">
        <f t="shared" si="12"/>
        <v>75800.763024000014</v>
      </c>
      <c r="T14" s="912">
        <f t="shared" si="12"/>
        <v>80415.851428800015</v>
      </c>
      <c r="U14" s="912">
        <f t="shared" si="12"/>
        <v>85030.939833600016</v>
      </c>
      <c r="V14" s="912">
        <f t="shared" si="12"/>
        <v>89646.028238400017</v>
      </c>
      <c r="W14" s="912">
        <f t="shared" si="12"/>
        <v>94261.116643200017</v>
      </c>
      <c r="X14" s="912">
        <f t="shared" si="12"/>
        <v>98876.205048000018</v>
      </c>
      <c r="Y14" s="912">
        <f t="shared" si="12"/>
        <v>103491.29345280002</v>
      </c>
      <c r="Z14" s="912">
        <f t="shared" si="12"/>
        <v>108106.38185760002</v>
      </c>
      <c r="AA14" s="912">
        <f t="shared" si="12"/>
        <v>112721.47026240002</v>
      </c>
      <c r="AB14" s="912">
        <f t="shared" si="12"/>
        <v>117336.55866720002</v>
      </c>
      <c r="AC14" s="912">
        <f t="shared" si="12"/>
        <v>121951.64707200002</v>
      </c>
      <c r="AD14" s="912">
        <f t="shared" si="12"/>
        <v>126566.73547680002</v>
      </c>
      <c r="AE14" s="912">
        <f t="shared" si="12"/>
        <v>131181.82388160002</v>
      </c>
      <c r="AF14" s="912">
        <f t="shared" si="12"/>
        <v>135796.91228640001</v>
      </c>
      <c r="AG14" s="912">
        <f t="shared" si="12"/>
        <v>140412.0006912</v>
      </c>
      <c r="AH14" s="912">
        <f t="shared" si="12"/>
        <v>145027.08909599998</v>
      </c>
      <c r="AI14" s="912">
        <f t="shared" si="12"/>
        <v>149642.17750079997</v>
      </c>
      <c r="AJ14" s="912">
        <f t="shared" si="12"/>
        <v>154257.26590559995</v>
      </c>
      <c r="AK14" s="912">
        <f t="shared" si="12"/>
        <v>158872.35431039994</v>
      </c>
      <c r="AL14" s="912">
        <f t="shared" si="12"/>
        <v>163487.44271519993</v>
      </c>
      <c r="AM14" s="912">
        <f t="shared" si="12"/>
        <v>168102.53111999991</v>
      </c>
      <c r="AN14" s="912">
        <f t="shared" si="12"/>
        <v>172717.6195247999</v>
      </c>
      <c r="AO14" s="912">
        <f t="shared" si="12"/>
        <v>177332.70792959988</v>
      </c>
      <c r="AP14" s="912">
        <f t="shared" si="12"/>
        <v>181947.79633439987</v>
      </c>
      <c r="AQ14" s="930">
        <f t="shared" si="12"/>
        <v>186562.88473919986</v>
      </c>
    </row>
    <row r="15" spans="2:43" ht="19.95" customHeight="1" thickBot="1" x14ac:dyDescent="0.35">
      <c r="B15" s="907" t="s">
        <v>432</v>
      </c>
      <c r="C15" s="950" t="s">
        <v>438</v>
      </c>
      <c r="D15" s="946" t="s">
        <v>433</v>
      </c>
      <c r="E15" s="932">
        <f>-E11+E14</f>
        <v>4811.808</v>
      </c>
      <c r="F15" s="933">
        <f>E14-F11+F14</f>
        <v>15519.615999999998</v>
      </c>
      <c r="G15" s="933">
        <f t="shared" ref="G15:L15" si="13">F14-G11+G14</f>
        <v>26429.024000000001</v>
      </c>
      <c r="H15" s="933">
        <f t="shared" si="13"/>
        <v>36951.732000000004</v>
      </c>
      <c r="I15" s="933">
        <f t="shared" si="13"/>
        <v>47237.151000000005</v>
      </c>
      <c r="J15" s="933">
        <f t="shared" si="13"/>
        <v>57359.430000000008</v>
      </c>
      <c r="K15" s="933">
        <f t="shared" si="13"/>
        <v>67021.638000000006</v>
      </c>
      <c r="L15" s="933">
        <f t="shared" si="13"/>
        <v>73120.772000000012</v>
      </c>
      <c r="M15" s="933">
        <f>L14-M11+M14</f>
        <v>81839.498000000021</v>
      </c>
      <c r="N15" s="933">
        <f>M14-N11+N14</f>
        <v>68242.090000000011</v>
      </c>
      <c r="O15" s="933">
        <f>N14-O11+O14</f>
        <v>70324.899444800016</v>
      </c>
      <c r="P15" s="933">
        <f>O15-P11+P14</f>
        <v>91802.198929600039</v>
      </c>
      <c r="Q15" s="933">
        <f t="shared" ref="Q15:AQ15" si="14">P15-Q11+Q14</f>
        <v>117094.71556757606</v>
      </c>
      <c r="R15" s="933">
        <f t="shared" si="14"/>
        <v>138681.93795246998</v>
      </c>
      <c r="S15" s="933">
        <f t="shared" si="14"/>
        <v>164081.34712099237</v>
      </c>
      <c r="T15" s="933">
        <f t="shared" si="14"/>
        <v>184842.41651503736</v>
      </c>
      <c r="U15" s="933">
        <f t="shared" si="14"/>
        <v>209473.61194370859</v>
      </c>
      <c r="V15" s="933">
        <f t="shared" si="14"/>
        <v>237912.39154515514</v>
      </c>
      <c r="W15" s="933">
        <f t="shared" si="14"/>
        <v>262638.20574821695</v>
      </c>
      <c r="X15" s="933">
        <f t="shared" si="14"/>
        <v>278859.49723387812</v>
      </c>
      <c r="Y15" s="933">
        <f t="shared" si="14"/>
        <v>298883.70089652756</v>
      </c>
      <c r="Z15" s="933">
        <f t="shared" si="14"/>
        <v>322770.24380502623</v>
      </c>
      <c r="AA15" s="933">
        <f t="shared" si="14"/>
        <v>348757.5451635794</v>
      </c>
      <c r="AB15" s="933">
        <f t="shared" si="14"/>
        <v>370963.01627241337</v>
      </c>
      <c r="AC15" s="933">
        <f t="shared" si="14"/>
        <v>397026.06048825552</v>
      </c>
      <c r="AD15" s="933">
        <f t="shared" si="14"/>
        <v>393145.07318461686</v>
      </c>
      <c r="AE15" s="933">
        <f t="shared" si="14"/>
        <v>393118.44171187602</v>
      </c>
      <c r="AF15" s="933">
        <f t="shared" si="14"/>
        <v>396944.54535716341</v>
      </c>
      <c r="AG15" s="933">
        <f t="shared" si="14"/>
        <v>404621.75530404528</v>
      </c>
      <c r="AH15" s="933">
        <f t="shared" si="14"/>
        <v>416148.43459200556</v>
      </c>
      <c r="AI15" s="933">
        <f t="shared" si="14"/>
        <v>377522.93807572557</v>
      </c>
      <c r="AJ15" s="933">
        <f t="shared" si="14"/>
        <v>342743.61238416017</v>
      </c>
      <c r="AK15" s="933">
        <f t="shared" si="14"/>
        <v>311808.79587940895</v>
      </c>
      <c r="AL15" s="933">
        <f t="shared" si="14"/>
        <v>284716.81861538196</v>
      </c>
      <c r="AM15" s="933">
        <f t="shared" si="14"/>
        <v>261466.00229625881</v>
      </c>
      <c r="AN15" s="933">
        <f t="shared" si="14"/>
        <v>242054.66023474003</v>
      </c>
      <c r="AO15" s="933">
        <f t="shared" si="14"/>
        <v>226481.09731008965</v>
      </c>
      <c r="AP15" s="933">
        <f t="shared" si="14"/>
        <v>214743.60992596802</v>
      </c>
      <c r="AQ15" s="934">
        <f t="shared" si="14"/>
        <v>206840.48596805378</v>
      </c>
    </row>
    <row r="16" spans="2:43" x14ac:dyDescent="0.3">
      <c r="D16" s="4" t="s">
        <v>437</v>
      </c>
      <c r="K16" s="900" t="s">
        <v>442</v>
      </c>
    </row>
    <row r="17" spans="9:9" x14ac:dyDescent="0.3">
      <c r="I17" s="900" t="s">
        <v>439</v>
      </c>
    </row>
  </sheetData>
  <phoneticPr fontId="4"/>
  <pageMargins left="0.39370078740157483" right="0.39370078740157483" top="0.39370078740157483" bottom="0" header="0" footer="0"/>
  <pageSetup paperSize="9" scale="30" orientation="landscape"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AB7D4-D178-4994-8277-3A38C090F18B}">
  <sheetPr>
    <tabColor rgb="FF0000FF"/>
    <pageSetUpPr fitToPage="1"/>
  </sheetPr>
  <dimension ref="A1:Z43"/>
  <sheetViews>
    <sheetView showGridLines="0" view="pageBreakPreview" zoomScale="70" zoomScaleNormal="100" zoomScaleSheetLayoutView="70" workbookViewId="0">
      <selection activeCell="O16" sqref="O16"/>
    </sheetView>
  </sheetViews>
  <sheetFormatPr defaultColWidth="2.453125" defaultRowHeight="15" outlineLevelCol="1" x14ac:dyDescent="0.3"/>
  <cols>
    <col min="1" max="1" width="14.1796875" style="217" customWidth="1"/>
    <col min="2" max="2" width="4.26953125" style="217" customWidth="1"/>
    <col min="3" max="3" width="11.6328125" style="217" customWidth="1"/>
    <col min="4" max="4" width="3.6328125" style="218" customWidth="1"/>
    <col min="5" max="5" width="9.6328125" style="217" hidden="1" customWidth="1" outlineLevel="1"/>
    <col min="6" max="6" width="4.26953125" style="217" customWidth="1" collapsed="1"/>
    <col min="7" max="7" width="10.6328125" style="217" customWidth="1"/>
    <col min="8" max="8" width="3.6328125" style="218" customWidth="1"/>
    <col min="9" max="9" width="9.6328125" style="217" hidden="1" customWidth="1" outlineLevel="1"/>
    <col min="10" max="10" width="4.26953125" style="217" customWidth="1" collapsed="1"/>
    <col min="11" max="11" width="10.6328125" style="217" customWidth="1"/>
    <col min="12" max="12" width="3.6328125" style="218" customWidth="1"/>
    <col min="13" max="13" width="9.6328125" style="217" hidden="1" customWidth="1" outlineLevel="1"/>
    <col min="14" max="14" width="4.26953125" style="217" customWidth="1" collapsed="1"/>
    <col min="15" max="15" width="10.6328125" style="217" customWidth="1"/>
    <col min="16" max="16" width="3.6328125" style="218" customWidth="1"/>
    <col min="17" max="17" width="9.6328125" style="217" hidden="1" customWidth="1" outlineLevel="1"/>
    <col min="18" max="18" width="4.26953125" style="217" customWidth="1" collapsed="1"/>
    <col min="19" max="19" width="10.6328125" style="217" customWidth="1"/>
    <col min="20" max="20" width="3.6328125" style="218" customWidth="1"/>
    <col min="21" max="21" width="9.6328125" style="217" hidden="1" customWidth="1" outlineLevel="1"/>
    <col min="22" max="22" width="4.26953125" style="217" customWidth="1" collapsed="1"/>
    <col min="23" max="23" width="10.6328125" style="217" customWidth="1"/>
    <col min="24" max="24" width="3.6328125" style="218" customWidth="1"/>
    <col min="25" max="25" width="9.6328125" style="217" hidden="1" customWidth="1" outlineLevel="1"/>
    <col min="26" max="26" width="2.453125" style="217" collapsed="1"/>
    <col min="27" max="16384" width="2.453125" style="217"/>
  </cols>
  <sheetData>
    <row r="1" spans="1:25" ht="22.8" x14ac:dyDescent="0.3">
      <c r="A1" s="216" t="s">
        <v>92</v>
      </c>
    </row>
    <row r="2" spans="1:25" ht="10.050000000000001" customHeight="1" x14ac:dyDescent="0.3">
      <c r="A2" s="219"/>
    </row>
    <row r="3" spans="1:25" s="220" customFormat="1" ht="16.2" x14ac:dyDescent="0.3">
      <c r="A3" s="219" t="s">
        <v>93</v>
      </c>
      <c r="D3" s="221"/>
      <c r="H3" s="221"/>
      <c r="L3" s="221"/>
      <c r="P3" s="221"/>
      <c r="T3" s="221"/>
      <c r="X3" s="221"/>
    </row>
    <row r="4" spans="1:25" s="220" customFormat="1" ht="16.2" x14ac:dyDescent="0.3">
      <c r="A4" s="222" t="s">
        <v>94</v>
      </c>
      <c r="B4" s="1061" t="s">
        <v>95</v>
      </c>
      <c r="C4" s="1061"/>
      <c r="D4" s="1062"/>
      <c r="E4" s="223"/>
      <c r="F4" s="1063" t="s">
        <v>96</v>
      </c>
      <c r="G4" s="1061"/>
      <c r="H4" s="1062"/>
      <c r="I4" s="223"/>
      <c r="J4" s="1063" t="s">
        <v>97</v>
      </c>
      <c r="K4" s="1061"/>
      <c r="L4" s="1062"/>
      <c r="M4" s="223"/>
      <c r="N4" s="1063" t="s">
        <v>98</v>
      </c>
      <c r="O4" s="1061"/>
      <c r="P4" s="1062"/>
      <c r="Q4" s="223"/>
      <c r="R4" s="1064" t="s">
        <v>99</v>
      </c>
      <c r="S4" s="1064"/>
      <c r="T4" s="1064"/>
      <c r="U4" s="224"/>
      <c r="V4" s="1064" t="s">
        <v>100</v>
      </c>
      <c r="W4" s="1064"/>
      <c r="X4" s="1064"/>
      <c r="Y4" s="225"/>
    </row>
    <row r="5" spans="1:25" s="220" customFormat="1" ht="16.2" x14ac:dyDescent="0.3">
      <c r="A5" s="222" t="s">
        <v>101</v>
      </c>
      <c r="B5" s="223"/>
      <c r="C5" s="226">
        <v>14500</v>
      </c>
      <c r="D5" s="227"/>
      <c r="E5" s="223"/>
      <c r="F5" s="228"/>
      <c r="G5" s="226">
        <v>15500</v>
      </c>
      <c r="H5" s="227"/>
      <c r="I5" s="223"/>
      <c r="J5" s="228"/>
      <c r="K5" s="226">
        <v>17000</v>
      </c>
      <c r="L5" s="227"/>
      <c r="M5" s="223"/>
      <c r="N5" s="228"/>
      <c r="O5" s="226">
        <v>15000</v>
      </c>
      <c r="P5" s="227"/>
      <c r="Q5" s="223"/>
      <c r="R5" s="229"/>
      <c r="S5" s="230">
        <v>14000</v>
      </c>
      <c r="T5" s="229"/>
      <c r="U5" s="224"/>
      <c r="V5" s="229"/>
      <c r="W5" s="226">
        <v>17000</v>
      </c>
      <c r="X5" s="229"/>
      <c r="Y5" s="225"/>
    </row>
    <row r="6" spans="1:25" s="235" customFormat="1" ht="16.8" thickBot="1" x14ac:dyDescent="0.35">
      <c r="A6" s="231" t="s">
        <v>102</v>
      </c>
      <c r="B6" s="1065">
        <v>1750</v>
      </c>
      <c r="C6" s="1065"/>
      <c r="D6" s="1066"/>
      <c r="E6" s="232"/>
      <c r="F6" s="1067">
        <v>1750</v>
      </c>
      <c r="G6" s="1065"/>
      <c r="H6" s="1066"/>
      <c r="I6" s="232"/>
      <c r="J6" s="1067">
        <v>2000</v>
      </c>
      <c r="K6" s="1065"/>
      <c r="L6" s="1066"/>
      <c r="M6" s="232"/>
      <c r="N6" s="1067">
        <v>1550</v>
      </c>
      <c r="O6" s="1065"/>
      <c r="P6" s="1066"/>
      <c r="Q6" s="232"/>
      <c r="R6" s="1068">
        <v>1550</v>
      </c>
      <c r="S6" s="1068"/>
      <c r="T6" s="1068"/>
      <c r="U6" s="233"/>
      <c r="V6" s="1059" t="s">
        <v>103</v>
      </c>
      <c r="W6" s="1060"/>
      <c r="X6" s="1060"/>
      <c r="Y6" s="234"/>
    </row>
    <row r="7" spans="1:25" s="220" customFormat="1" ht="16.2" x14ac:dyDescent="0.3">
      <c r="A7" s="236" t="s">
        <v>104</v>
      </c>
      <c r="B7" s="237"/>
      <c r="C7" s="238"/>
      <c r="D7" s="239"/>
      <c r="E7" s="240"/>
      <c r="F7" s="240"/>
      <c r="G7" s="238"/>
      <c r="H7" s="239"/>
      <c r="I7" s="240"/>
      <c r="J7" s="241">
        <v>28</v>
      </c>
      <c r="K7" s="242">
        <v>18000</v>
      </c>
      <c r="L7" s="243" t="s">
        <v>105</v>
      </c>
      <c r="M7" s="244">
        <f>IF(L7="○",1,0)</f>
        <v>1</v>
      </c>
      <c r="N7" s="240"/>
      <c r="O7" s="238"/>
      <c r="P7" s="239"/>
      <c r="Q7" s="240"/>
      <c r="R7" s="240"/>
      <c r="S7" s="238"/>
      <c r="T7" s="245"/>
      <c r="U7" s="246"/>
      <c r="V7" s="247">
        <v>29</v>
      </c>
      <c r="W7" s="248">
        <v>17000</v>
      </c>
      <c r="X7" s="249" t="s">
        <v>105</v>
      </c>
      <c r="Y7" s="250">
        <f>IF(X7="○",1,0)</f>
        <v>1</v>
      </c>
    </row>
    <row r="8" spans="1:25" s="220" customFormat="1" ht="16.8" thickBot="1" x14ac:dyDescent="0.35">
      <c r="B8" s="251"/>
      <c r="C8" s="252"/>
      <c r="D8" s="253"/>
      <c r="E8" s="254"/>
      <c r="F8" s="254"/>
      <c r="G8" s="252"/>
      <c r="H8" s="253"/>
      <c r="I8" s="254"/>
      <c r="J8" s="255">
        <v>27</v>
      </c>
      <c r="K8" s="256">
        <v>18000</v>
      </c>
      <c r="L8" s="257" t="s">
        <v>106</v>
      </c>
      <c r="M8" s="258">
        <f>IF(L8="○",1,0)</f>
        <v>1</v>
      </c>
      <c r="N8" s="254"/>
      <c r="O8" s="254"/>
      <c r="P8" s="253"/>
      <c r="Q8" s="254"/>
      <c r="R8" s="254"/>
      <c r="S8" s="252"/>
      <c r="T8" s="259"/>
      <c r="U8" s="260"/>
      <c r="V8" s="261"/>
      <c r="X8" s="221"/>
    </row>
    <row r="9" spans="1:25" ht="9" customHeight="1" x14ac:dyDescent="0.3">
      <c r="B9" s="262"/>
      <c r="C9" s="263"/>
      <c r="D9" s="264"/>
      <c r="E9" s="263"/>
      <c r="F9" s="263"/>
      <c r="G9" s="263"/>
      <c r="H9" s="264"/>
      <c r="I9" s="263"/>
      <c r="J9" s="265"/>
      <c r="K9" s="266"/>
      <c r="L9" s="264"/>
      <c r="M9" s="267"/>
      <c r="N9" s="263"/>
      <c r="O9" s="263"/>
      <c r="P9" s="264"/>
      <c r="Q9" s="263"/>
      <c r="R9" s="263"/>
      <c r="S9" s="263"/>
      <c r="T9" s="268"/>
      <c r="U9" s="263"/>
      <c r="V9" s="263"/>
    </row>
    <row r="10" spans="1:25" s="220" customFormat="1" ht="16.2" x14ac:dyDescent="0.3">
      <c r="B10" s="247">
        <v>26</v>
      </c>
      <c r="C10" s="269">
        <f>$C$5</f>
        <v>14500</v>
      </c>
      <c r="D10" s="249" t="s">
        <v>105</v>
      </c>
      <c r="E10" s="270">
        <f t="shared" ref="E10:E16" si="0">IF(D10="○",1,0)</f>
        <v>1</v>
      </c>
      <c r="F10" s="247">
        <v>23</v>
      </c>
      <c r="G10" s="271">
        <f>$G$5</f>
        <v>15500</v>
      </c>
      <c r="H10" s="249" t="s">
        <v>105</v>
      </c>
      <c r="I10" s="270">
        <f t="shared" ref="I10:I16" si="1">IF(H10="○",1,0)</f>
        <v>1</v>
      </c>
      <c r="J10" s="247">
        <v>20</v>
      </c>
      <c r="K10" s="271">
        <f>$K$5</f>
        <v>17000</v>
      </c>
      <c r="L10" s="249" t="s">
        <v>105</v>
      </c>
      <c r="M10" s="270">
        <f t="shared" ref="M10:M15" si="2">IF(L10="○",1,0)</f>
        <v>1</v>
      </c>
      <c r="N10" s="247">
        <v>18</v>
      </c>
      <c r="O10" s="271">
        <f>$O$5</f>
        <v>15000</v>
      </c>
      <c r="P10" s="249" t="s">
        <v>105</v>
      </c>
      <c r="Q10" s="270">
        <f t="shared" ref="Q10:Q15" si="3">IF(P10="○",1,0)</f>
        <v>1</v>
      </c>
      <c r="R10" s="247">
        <v>16</v>
      </c>
      <c r="S10" s="272">
        <f>$S$5</f>
        <v>14000</v>
      </c>
      <c r="T10" s="249" t="s">
        <v>105</v>
      </c>
      <c r="U10" s="270">
        <f t="shared" ref="U10:U16" si="4">IF(T10="○",1,0)</f>
        <v>1</v>
      </c>
      <c r="V10" s="261"/>
      <c r="X10" s="221"/>
    </row>
    <row r="11" spans="1:25" s="220" customFormat="1" ht="16.2" x14ac:dyDescent="0.3">
      <c r="B11" s="247">
        <v>25</v>
      </c>
      <c r="C11" s="269">
        <f>$C$5</f>
        <v>14500</v>
      </c>
      <c r="D11" s="249" t="s">
        <v>106</v>
      </c>
      <c r="E11" s="270">
        <f t="shared" si="0"/>
        <v>1</v>
      </c>
      <c r="F11" s="247">
        <v>22</v>
      </c>
      <c r="G11" s="271">
        <f>$G$5</f>
        <v>15500</v>
      </c>
      <c r="H11" s="249" t="s">
        <v>106</v>
      </c>
      <c r="I11" s="270">
        <f t="shared" si="1"/>
        <v>1</v>
      </c>
      <c r="J11" s="247">
        <v>19</v>
      </c>
      <c r="K11" s="271">
        <f>$K$5</f>
        <v>17000</v>
      </c>
      <c r="L11" s="249" t="s">
        <v>106</v>
      </c>
      <c r="M11" s="270">
        <f t="shared" si="2"/>
        <v>1</v>
      </c>
      <c r="N11" s="247">
        <v>17</v>
      </c>
      <c r="O11" s="271">
        <f>$O$5</f>
        <v>15000</v>
      </c>
      <c r="P11" s="249" t="s">
        <v>106</v>
      </c>
      <c r="Q11" s="270">
        <f t="shared" si="3"/>
        <v>1</v>
      </c>
      <c r="R11" s="247">
        <v>15</v>
      </c>
      <c r="S11" s="272">
        <f>$S$5</f>
        <v>14000</v>
      </c>
      <c r="T11" s="249" t="s">
        <v>106</v>
      </c>
      <c r="U11" s="270">
        <f t="shared" si="4"/>
        <v>1</v>
      </c>
      <c r="V11" s="261"/>
      <c r="X11" s="221"/>
    </row>
    <row r="12" spans="1:25" s="220" customFormat="1" ht="16.2" x14ac:dyDescent="0.3">
      <c r="B12" s="247">
        <v>24</v>
      </c>
      <c r="C12" s="269">
        <f>$C$5</f>
        <v>14500</v>
      </c>
      <c r="D12" s="249" t="s">
        <v>106</v>
      </c>
      <c r="E12" s="270">
        <f t="shared" si="0"/>
        <v>1</v>
      </c>
      <c r="F12" s="247">
        <v>21</v>
      </c>
      <c r="G12" s="271">
        <f>$G$5</f>
        <v>15500</v>
      </c>
      <c r="H12" s="249" t="s">
        <v>106</v>
      </c>
      <c r="I12" s="270">
        <f t="shared" si="1"/>
        <v>1</v>
      </c>
      <c r="J12" s="273"/>
      <c r="K12" s="274"/>
      <c r="L12" s="275"/>
      <c r="M12" s="276"/>
      <c r="N12" s="273"/>
      <c r="O12" s="274"/>
      <c r="P12" s="275"/>
      <c r="Q12" s="270"/>
      <c r="R12" s="247">
        <v>14</v>
      </c>
      <c r="S12" s="272">
        <f>$S$5</f>
        <v>14000</v>
      </c>
      <c r="T12" s="249" t="s">
        <v>106</v>
      </c>
      <c r="U12" s="270">
        <f t="shared" si="4"/>
        <v>1</v>
      </c>
      <c r="V12" s="261"/>
      <c r="X12" s="221"/>
    </row>
    <row r="13" spans="1:25" ht="9.75" customHeight="1" x14ac:dyDescent="0.3">
      <c r="B13" s="277"/>
      <c r="C13" s="278"/>
      <c r="D13" s="264"/>
      <c r="E13" s="267"/>
      <c r="F13" s="265"/>
      <c r="G13" s="266"/>
      <c r="H13" s="264"/>
      <c r="I13" s="267"/>
      <c r="J13" s="265"/>
      <c r="K13" s="266"/>
      <c r="L13" s="264"/>
      <c r="M13" s="267"/>
      <c r="N13" s="265"/>
      <c r="O13" s="266"/>
      <c r="P13" s="264"/>
      <c r="Q13" s="267"/>
      <c r="R13" s="265"/>
      <c r="S13" s="279"/>
      <c r="T13" s="268"/>
      <c r="U13" s="267"/>
      <c r="V13" s="263"/>
    </row>
    <row r="14" spans="1:25" s="220" customFormat="1" ht="16.2" x14ac:dyDescent="0.3">
      <c r="B14" s="247">
        <v>13</v>
      </c>
      <c r="C14" s="269">
        <f>$C$5</f>
        <v>14500</v>
      </c>
      <c r="D14" s="249" t="s">
        <v>105</v>
      </c>
      <c r="E14" s="270">
        <f t="shared" si="0"/>
        <v>1</v>
      </c>
      <c r="F14" s="247">
        <v>10</v>
      </c>
      <c r="G14" s="271">
        <f>$G$5</f>
        <v>15500</v>
      </c>
      <c r="H14" s="249" t="s">
        <v>105</v>
      </c>
      <c r="I14" s="270">
        <f t="shared" si="1"/>
        <v>1</v>
      </c>
      <c r="J14" s="247">
        <v>7</v>
      </c>
      <c r="K14" s="271">
        <f>$K$5</f>
        <v>17000</v>
      </c>
      <c r="L14" s="249" t="s">
        <v>107</v>
      </c>
      <c r="M14" s="270">
        <f t="shared" si="2"/>
        <v>0</v>
      </c>
      <c r="N14" s="247">
        <v>5</v>
      </c>
      <c r="O14" s="271">
        <f>$O$5</f>
        <v>15000</v>
      </c>
      <c r="P14" s="249" t="s">
        <v>105</v>
      </c>
      <c r="Q14" s="270">
        <f t="shared" si="3"/>
        <v>1</v>
      </c>
      <c r="R14" s="247">
        <v>3</v>
      </c>
      <c r="S14" s="272">
        <f>$S$5</f>
        <v>14000</v>
      </c>
      <c r="T14" s="249" t="s">
        <v>105</v>
      </c>
      <c r="U14" s="270">
        <f t="shared" si="4"/>
        <v>1</v>
      </c>
      <c r="V14" s="261"/>
      <c r="X14" s="221"/>
    </row>
    <row r="15" spans="1:25" s="220" customFormat="1" ht="16.2" x14ac:dyDescent="0.3">
      <c r="B15" s="247">
        <v>12</v>
      </c>
      <c r="C15" s="269">
        <f>$C$5</f>
        <v>14500</v>
      </c>
      <c r="D15" s="249" t="s">
        <v>105</v>
      </c>
      <c r="E15" s="270">
        <f t="shared" si="0"/>
        <v>1</v>
      </c>
      <c r="F15" s="247">
        <v>9</v>
      </c>
      <c r="G15" s="271">
        <f>$G$5</f>
        <v>15500</v>
      </c>
      <c r="H15" s="249" t="s">
        <v>105</v>
      </c>
      <c r="I15" s="270">
        <f t="shared" si="1"/>
        <v>1</v>
      </c>
      <c r="J15" s="247">
        <v>6</v>
      </c>
      <c r="K15" s="271">
        <f>$K$5</f>
        <v>17000</v>
      </c>
      <c r="L15" s="249" t="s">
        <v>105</v>
      </c>
      <c r="M15" s="270">
        <f t="shared" si="2"/>
        <v>1</v>
      </c>
      <c r="N15" s="247">
        <v>4</v>
      </c>
      <c r="O15" s="271">
        <f>$O$5</f>
        <v>15000</v>
      </c>
      <c r="P15" s="249" t="s">
        <v>105</v>
      </c>
      <c r="Q15" s="270">
        <f t="shared" si="3"/>
        <v>1</v>
      </c>
      <c r="R15" s="247">
        <v>2</v>
      </c>
      <c r="S15" s="272">
        <f>$S$5</f>
        <v>14000</v>
      </c>
      <c r="T15" s="249" t="s">
        <v>107</v>
      </c>
      <c r="U15" s="270">
        <f t="shared" si="4"/>
        <v>0</v>
      </c>
      <c r="V15" s="261"/>
      <c r="X15" s="221"/>
    </row>
    <row r="16" spans="1:25" s="220" customFormat="1" ht="16.2" x14ac:dyDescent="0.3">
      <c r="A16" s="280"/>
      <c r="B16" s="247">
        <v>11</v>
      </c>
      <c r="C16" s="269">
        <f>$C$5</f>
        <v>14500</v>
      </c>
      <c r="D16" s="249" t="s">
        <v>105</v>
      </c>
      <c r="E16" s="270">
        <f t="shared" si="0"/>
        <v>1</v>
      </c>
      <c r="F16" s="247">
        <v>8</v>
      </c>
      <c r="G16" s="271">
        <f>$G$5</f>
        <v>15500</v>
      </c>
      <c r="H16" s="249" t="s">
        <v>105</v>
      </c>
      <c r="I16" s="270">
        <f t="shared" si="1"/>
        <v>1</v>
      </c>
      <c r="J16" s="281"/>
      <c r="K16" s="274"/>
      <c r="L16" s="275"/>
      <c r="M16" s="276"/>
      <c r="N16" s="281"/>
      <c r="O16" s="274"/>
      <c r="P16" s="275"/>
      <c r="Q16" s="270"/>
      <c r="R16" s="247">
        <v>1</v>
      </c>
      <c r="S16" s="272">
        <f>$S$5</f>
        <v>14000</v>
      </c>
      <c r="T16" s="249" t="s">
        <v>105</v>
      </c>
      <c r="U16" s="270">
        <f t="shared" si="4"/>
        <v>1</v>
      </c>
      <c r="V16" s="261"/>
      <c r="X16" s="221"/>
    </row>
    <row r="17" spans="1:26" s="282" customFormat="1" ht="16.2" x14ac:dyDescent="0.3">
      <c r="E17" s="283">
        <f>SUM(E7:E16)</f>
        <v>6</v>
      </c>
      <c r="F17" s="284"/>
      <c r="G17" s="284"/>
      <c r="H17" s="284"/>
      <c r="I17" s="283">
        <f>SUM(I7:I16)</f>
        <v>6</v>
      </c>
      <c r="J17" s="284"/>
      <c r="K17" s="284"/>
      <c r="L17" s="284"/>
      <c r="M17" s="283">
        <f>SUM(M7:M16)</f>
        <v>5</v>
      </c>
      <c r="N17" s="284"/>
      <c r="O17" s="284"/>
      <c r="P17" s="284"/>
      <c r="Q17" s="283">
        <f>SUM(Q7:Q16)</f>
        <v>4</v>
      </c>
      <c r="R17" s="284"/>
      <c r="S17" s="284"/>
      <c r="T17" s="284"/>
      <c r="U17" s="283">
        <f>SUM(U7:U16)</f>
        <v>5</v>
      </c>
      <c r="V17" s="284"/>
      <c r="W17" s="284"/>
      <c r="X17" s="284"/>
      <c r="Y17" s="283">
        <f>SUM(Y7:Y16)</f>
        <v>1</v>
      </c>
    </row>
    <row r="18" spans="1:26" s="285" customFormat="1" ht="16.2" x14ac:dyDescent="0.3">
      <c r="A18" s="219" t="s">
        <v>108</v>
      </c>
      <c r="E18" s="286">
        <f>$C5*E$17</f>
        <v>87000</v>
      </c>
      <c r="F18" s="287"/>
      <c r="G18" s="219" t="s">
        <v>109</v>
      </c>
      <c r="H18" s="287"/>
      <c r="I18" s="286">
        <f>$G5*I$17</f>
        <v>93000</v>
      </c>
      <c r="J18" s="287"/>
      <c r="K18" s="287"/>
      <c r="L18" s="287"/>
      <c r="M18" s="286">
        <f>$K5*SUM(M$10:M$16)+18000*(M7+M8)</f>
        <v>87000</v>
      </c>
      <c r="N18" s="287"/>
      <c r="O18" s="219" t="s">
        <v>110</v>
      </c>
      <c r="P18" s="287"/>
      <c r="Q18" s="286">
        <f>$G5*Q$17</f>
        <v>62000</v>
      </c>
      <c r="R18" s="287"/>
      <c r="S18" s="287"/>
      <c r="T18" s="287"/>
      <c r="U18" s="286">
        <f>$S5*U$17</f>
        <v>70000</v>
      </c>
      <c r="V18" s="287"/>
      <c r="W18" s="287"/>
      <c r="X18" s="287"/>
      <c r="Y18" s="286">
        <f>$W5*Y$17</f>
        <v>17000</v>
      </c>
      <c r="Z18" s="288"/>
    </row>
    <row r="19" spans="1:26" s="220" customFormat="1" ht="16.2" x14ac:dyDescent="0.3">
      <c r="A19" s="289" t="s">
        <v>111</v>
      </c>
      <c r="B19" s="290"/>
      <c r="C19" s="291">
        <f>SUM(E17:Y17)</f>
        <v>27</v>
      </c>
      <c r="D19" s="221"/>
      <c r="G19" s="289" t="s">
        <v>112</v>
      </c>
      <c r="H19" s="292"/>
      <c r="I19" s="292"/>
      <c r="J19" s="290"/>
      <c r="K19" s="291">
        <v>29</v>
      </c>
      <c r="L19" s="221"/>
      <c r="O19" s="289" t="s">
        <v>112</v>
      </c>
      <c r="P19" s="292"/>
      <c r="Q19" s="292"/>
      <c r="R19" s="290"/>
      <c r="S19" s="291">
        <f>29-13</f>
        <v>16</v>
      </c>
      <c r="T19" s="221"/>
      <c r="X19" s="221"/>
    </row>
    <row r="20" spans="1:26" s="220" customFormat="1" ht="16.2" x14ac:dyDescent="0.3">
      <c r="A20" s="293" t="s">
        <v>113</v>
      </c>
      <c r="B20" s="294"/>
      <c r="C20" s="295">
        <f>SUM(E18:Y18)</f>
        <v>416000</v>
      </c>
      <c r="D20" s="221"/>
      <c r="G20" s="293" t="s">
        <v>113</v>
      </c>
      <c r="H20" s="296"/>
      <c r="I20" s="296"/>
      <c r="J20" s="294"/>
      <c r="K20" s="295">
        <v>445000</v>
      </c>
      <c r="O20" s="293" t="s">
        <v>113</v>
      </c>
      <c r="P20" s="296"/>
      <c r="Q20" s="296"/>
      <c r="R20" s="294"/>
      <c r="S20" s="295">
        <v>250000</v>
      </c>
      <c r="T20" s="221"/>
      <c r="X20" s="221"/>
    </row>
    <row r="21" spans="1:26" s="220" customFormat="1" ht="16.2" x14ac:dyDescent="0.3">
      <c r="A21" s="297" t="s">
        <v>114</v>
      </c>
      <c r="B21" s="298"/>
      <c r="C21" s="299">
        <f>C20*12</f>
        <v>4992000</v>
      </c>
      <c r="D21" s="221"/>
      <c r="G21" s="297" t="s">
        <v>114</v>
      </c>
      <c r="H21" s="300"/>
      <c r="I21" s="300"/>
      <c r="J21" s="298"/>
      <c r="K21" s="299">
        <f>K20*12</f>
        <v>5340000</v>
      </c>
      <c r="O21" s="297" t="s">
        <v>114</v>
      </c>
      <c r="P21" s="300"/>
      <c r="Q21" s="300"/>
      <c r="R21" s="298"/>
      <c r="S21" s="299">
        <f>S20*12</f>
        <v>3000000</v>
      </c>
      <c r="T21" s="221"/>
      <c r="X21" s="221"/>
    </row>
    <row r="22" spans="1:26" s="220" customFormat="1" ht="16.2" x14ac:dyDescent="0.3">
      <c r="A22" s="289" t="s">
        <v>115</v>
      </c>
      <c r="B22" s="290"/>
      <c r="C22" s="301">
        <v>69</v>
      </c>
      <c r="D22" s="221"/>
      <c r="G22" s="289" t="s">
        <v>115</v>
      </c>
      <c r="H22" s="292"/>
      <c r="I22" s="292"/>
      <c r="J22" s="290"/>
      <c r="K22" s="301">
        <v>69</v>
      </c>
      <c r="O22" s="289" t="s">
        <v>115</v>
      </c>
      <c r="P22" s="292"/>
      <c r="Q22" s="292"/>
      <c r="R22" s="290"/>
      <c r="S22" s="301">
        <v>69</v>
      </c>
      <c r="T22" s="221"/>
      <c r="X22" s="221"/>
    </row>
    <row r="23" spans="1:26" ht="16.2" x14ac:dyDescent="0.3">
      <c r="C23" s="302"/>
      <c r="O23" s="220"/>
      <c r="P23" s="221"/>
      <c r="Q23" s="220"/>
      <c r="R23" s="220"/>
      <c r="S23" s="220"/>
      <c r="T23" s="221"/>
      <c r="U23" s="220"/>
      <c r="V23" s="220"/>
      <c r="W23" s="220"/>
      <c r="X23" s="221"/>
      <c r="Y23" s="220"/>
    </row>
    <row r="24" spans="1:26" s="220" customFormat="1" ht="16.2" x14ac:dyDescent="0.3">
      <c r="A24" s="219" t="s">
        <v>116</v>
      </c>
      <c r="C24" s="303"/>
      <c r="D24" s="221"/>
      <c r="P24" s="221"/>
      <c r="T24" s="221"/>
      <c r="X24" s="221"/>
      <c r="Y24" s="217"/>
    </row>
    <row r="25" spans="1:26" s="220" customFormat="1" ht="16.2" x14ac:dyDescent="0.3">
      <c r="A25" s="289" t="s">
        <v>117</v>
      </c>
      <c r="B25" s="290"/>
      <c r="C25" s="304" t="s">
        <v>118</v>
      </c>
      <c r="D25" s="221"/>
      <c r="P25" s="221"/>
      <c r="T25" s="221"/>
      <c r="X25" s="221"/>
    </row>
    <row r="26" spans="1:26" s="220" customFormat="1" ht="16.2" x14ac:dyDescent="0.3">
      <c r="A26" s="305" t="s">
        <v>119</v>
      </c>
      <c r="B26" s="306"/>
      <c r="C26" s="307">
        <f>C21</f>
        <v>4992000</v>
      </c>
      <c r="D26" s="221"/>
      <c r="P26" s="221"/>
      <c r="T26" s="221"/>
      <c r="X26" s="221"/>
    </row>
    <row r="27" spans="1:26" s="220" customFormat="1" ht="16.2" x14ac:dyDescent="0.3">
      <c r="A27" s="305" t="s">
        <v>120</v>
      </c>
      <c r="B27" s="306"/>
      <c r="C27" s="307">
        <f>C26*0.4</f>
        <v>1996800</v>
      </c>
      <c r="D27" s="308" t="s">
        <v>121</v>
      </c>
      <c r="H27" s="221"/>
      <c r="L27" s="221"/>
      <c r="P27" s="221"/>
      <c r="T27" s="221"/>
      <c r="X27" s="221"/>
    </row>
    <row r="28" spans="1:26" s="220" customFormat="1" ht="16.2" x14ac:dyDescent="0.3">
      <c r="A28" s="305" t="s">
        <v>122</v>
      </c>
      <c r="B28" s="306"/>
      <c r="C28" s="307">
        <f>C26*0.6</f>
        <v>2995200</v>
      </c>
      <c r="D28" s="308" t="s">
        <v>123</v>
      </c>
      <c r="H28" s="221"/>
      <c r="L28" s="221"/>
      <c r="P28" s="221"/>
      <c r="T28" s="221"/>
      <c r="X28" s="221"/>
    </row>
    <row r="29" spans="1:26" s="220" customFormat="1" ht="16.2" x14ac:dyDescent="0.3">
      <c r="A29" s="309"/>
      <c r="C29" s="310"/>
      <c r="D29" s="221"/>
      <c r="H29" s="221"/>
      <c r="L29" s="221"/>
      <c r="P29" s="221"/>
      <c r="T29" s="221"/>
      <c r="X29" s="221"/>
    </row>
    <row r="30" spans="1:26" x14ac:dyDescent="0.3">
      <c r="A30" s="311"/>
      <c r="C30" s="312"/>
    </row>
    <row r="31" spans="1:26" x14ac:dyDescent="0.3">
      <c r="A31" s="313" t="s">
        <v>117</v>
      </c>
      <c r="B31" s="314"/>
      <c r="C31" s="315" t="s">
        <v>118</v>
      </c>
      <c r="G31" s="316" t="s">
        <v>124</v>
      </c>
      <c r="H31" s="317"/>
      <c r="I31" s="302"/>
      <c r="J31" s="302"/>
      <c r="K31" s="316" t="s">
        <v>125</v>
      </c>
      <c r="L31" s="317"/>
      <c r="M31" s="302"/>
      <c r="N31" s="302"/>
      <c r="O31" s="316" t="s">
        <v>126</v>
      </c>
      <c r="S31" s="316" t="s">
        <v>127</v>
      </c>
    </row>
    <row r="32" spans="1:26" x14ac:dyDescent="0.3">
      <c r="A32" s="318" t="s">
        <v>128</v>
      </c>
      <c r="B32" s="319"/>
      <c r="C32" s="320">
        <f>734400*1.1</f>
        <v>807840.00000000012</v>
      </c>
      <c r="D32" s="321"/>
      <c r="E32" s="322"/>
      <c r="F32" s="322"/>
      <c r="G32" s="320">
        <f>C21-C32</f>
        <v>4184160</v>
      </c>
      <c r="H32" s="321"/>
      <c r="I32" s="322"/>
      <c r="J32" s="322"/>
      <c r="K32" s="323">
        <f>(G32*20-($C$37+($C$38+$C$39+$C$40+$C$41+$C$42)*2))/12/20</f>
        <v>70346.666666666657</v>
      </c>
      <c r="L32" s="321"/>
      <c r="M32" s="322"/>
      <c r="N32" s="322"/>
      <c r="O32" s="320">
        <f>(K32-$C$20)/$C$19/12</f>
        <v>-1066.8312757201647</v>
      </c>
      <c r="P32" s="324" t="s">
        <v>129</v>
      </c>
      <c r="S32" s="320" t="e">
        <f>K32/#REF!/12</f>
        <v>#REF!</v>
      </c>
    </row>
    <row r="33" spans="1:19" x14ac:dyDescent="0.3">
      <c r="A33" s="318" t="s">
        <v>130</v>
      </c>
      <c r="B33" s="319"/>
      <c r="C33" s="320">
        <f>438000*1.1</f>
        <v>481800.00000000006</v>
      </c>
      <c r="D33" s="321"/>
      <c r="E33" s="322"/>
      <c r="F33" s="322"/>
      <c r="G33" s="320">
        <f>C21-C33</f>
        <v>4510200</v>
      </c>
      <c r="H33" s="321"/>
      <c r="I33" s="322"/>
      <c r="J33" s="322"/>
      <c r="K33" s="323">
        <f t="shared" ref="K33:K34" si="5">(G33*20-($C$37+($C$38+$C$39+$C$40+$C$41+$C$42)*2))/12/20</f>
        <v>97516.666666666657</v>
      </c>
      <c r="L33" s="321"/>
      <c r="M33" s="322"/>
      <c r="N33" s="322"/>
      <c r="O33" s="320">
        <f>(K33-$C$20)/$C$19/12</f>
        <v>-982.97325102880677</v>
      </c>
      <c r="S33" s="320" t="e">
        <f>K33/#REF!/12</f>
        <v>#REF!</v>
      </c>
    </row>
    <row r="34" spans="1:19" x14ac:dyDescent="0.3">
      <c r="A34" s="318" t="s">
        <v>131</v>
      </c>
      <c r="B34" s="319"/>
      <c r="C34" s="320">
        <f>316000*1.1</f>
        <v>347600</v>
      </c>
      <c r="D34" s="321"/>
      <c r="E34" s="322"/>
      <c r="F34" s="322"/>
      <c r="G34" s="320">
        <f>C21-C34</f>
        <v>4644400</v>
      </c>
      <c r="H34" s="321"/>
      <c r="I34" s="322"/>
      <c r="J34" s="322"/>
      <c r="K34" s="323">
        <f t="shared" si="5"/>
        <v>108700</v>
      </c>
      <c r="L34" s="321"/>
      <c r="M34" s="322"/>
      <c r="N34" s="322"/>
      <c r="O34" s="320">
        <f>(K34-$C$20)/$C$19/12</f>
        <v>-948.45679012345681</v>
      </c>
      <c r="S34" s="320" t="e">
        <f>K34/#REF!/12</f>
        <v>#REF!</v>
      </c>
    </row>
    <row r="36" spans="1:19" x14ac:dyDescent="0.3">
      <c r="A36" s="313" t="s">
        <v>117</v>
      </c>
      <c r="B36" s="314"/>
      <c r="C36" s="315" t="s">
        <v>132</v>
      </c>
    </row>
    <row r="37" spans="1:19" x14ac:dyDescent="0.3">
      <c r="A37" s="318" t="s">
        <v>133</v>
      </c>
      <c r="B37" s="319"/>
      <c r="C37" s="320">
        <v>50000000</v>
      </c>
      <c r="D37" s="324" t="s">
        <v>134</v>
      </c>
    </row>
    <row r="38" spans="1:19" x14ac:dyDescent="0.3">
      <c r="A38" s="318" t="s">
        <v>135</v>
      </c>
      <c r="B38" s="319"/>
      <c r="C38" s="320">
        <v>3400000</v>
      </c>
      <c r="D38" s="324" t="s">
        <v>136</v>
      </c>
    </row>
    <row r="39" spans="1:19" x14ac:dyDescent="0.3">
      <c r="A39" s="318" t="s">
        <v>137</v>
      </c>
      <c r="B39" s="319"/>
      <c r="C39" s="320">
        <v>5000000</v>
      </c>
      <c r="D39" s="324" t="s">
        <v>136</v>
      </c>
    </row>
    <row r="40" spans="1:19" x14ac:dyDescent="0.3">
      <c r="C40" s="322"/>
    </row>
    <row r="41" spans="1:19" x14ac:dyDescent="0.3">
      <c r="C41" s="322"/>
    </row>
    <row r="42" spans="1:19" x14ac:dyDescent="0.3">
      <c r="C42" s="322"/>
    </row>
    <row r="43" spans="1:19" x14ac:dyDescent="0.3">
      <c r="C43" s="322"/>
    </row>
  </sheetData>
  <mergeCells count="12">
    <mergeCell ref="V6:X6"/>
    <mergeCell ref="B4:D4"/>
    <mergeCell ref="F4:H4"/>
    <mergeCell ref="J4:L4"/>
    <mergeCell ref="N4:P4"/>
    <mergeCell ref="R4:T4"/>
    <mergeCell ref="V4:X4"/>
    <mergeCell ref="B6:D6"/>
    <mergeCell ref="F6:H6"/>
    <mergeCell ref="J6:L6"/>
    <mergeCell ref="N6:P6"/>
    <mergeCell ref="R6:T6"/>
  </mergeCells>
  <phoneticPr fontId="4"/>
  <conditionalFormatting sqref="D10:D16">
    <cfRule type="expression" dxfId="23" priority="11">
      <formula>$D10="×"</formula>
    </cfRule>
    <cfRule type="expression" dxfId="22" priority="12">
      <formula>$D10="○"</formula>
    </cfRule>
  </conditionalFormatting>
  <conditionalFormatting sqref="H10:H16">
    <cfRule type="expression" dxfId="21" priority="9">
      <formula>$H10="〇"</formula>
    </cfRule>
    <cfRule type="expression" dxfId="20" priority="10">
      <formula>$H10="×"</formula>
    </cfRule>
  </conditionalFormatting>
  <conditionalFormatting sqref="L7:L15">
    <cfRule type="expression" dxfId="19" priority="7">
      <formula>$L7="×"</formula>
    </cfRule>
    <cfRule type="expression" dxfId="18" priority="8">
      <formula>$L7="〇"</formula>
    </cfRule>
  </conditionalFormatting>
  <conditionalFormatting sqref="P10:P15">
    <cfRule type="expression" dxfId="17" priority="5">
      <formula>$P10="×"</formula>
    </cfRule>
    <cfRule type="expression" dxfId="16" priority="6">
      <formula>$P10="〇"</formula>
    </cfRule>
  </conditionalFormatting>
  <conditionalFormatting sqref="T10:T16">
    <cfRule type="expression" dxfId="15" priority="3">
      <formula>$T10="×"</formula>
    </cfRule>
    <cfRule type="expression" dxfId="14" priority="4">
      <formula>$T10="〇"</formula>
    </cfRule>
  </conditionalFormatting>
  <conditionalFormatting sqref="X7">
    <cfRule type="expression" dxfId="13" priority="1">
      <formula>$T7="×"</formula>
    </cfRule>
    <cfRule type="expression" dxfId="12" priority="2">
      <formula>$T7="〇"</formula>
    </cfRule>
  </conditionalFormatting>
  <dataValidations count="1">
    <dataValidation type="list" allowBlank="1" showInputMessage="1" showErrorMessage="1" sqref="D10:D12 D14:D16 H10:H12 H14:H16 L7:L8 L10:L11 L14:L15 P10:P11 P14:P15 T10:T12 T14:T16 X7" xr:uid="{41BFE852-DDC3-415D-A26E-4C97C8B943F6}">
      <formula1>"○,×"</formula1>
    </dataValidation>
  </dataValidations>
  <pageMargins left="0.7" right="0.7" top="0.75" bottom="0.75" header="0.3" footer="0.3"/>
  <pageSetup paperSize="9" scale="83"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41573-E199-405D-80C1-AEFF3CA72711}">
  <sheetPr>
    <tabColor rgb="FF0000FF"/>
    <pageSetUpPr fitToPage="1"/>
  </sheetPr>
  <dimension ref="A1:Z43"/>
  <sheetViews>
    <sheetView showGridLines="0" view="pageBreakPreview" zoomScale="70" zoomScaleNormal="100" zoomScaleSheetLayoutView="70" workbookViewId="0">
      <selection activeCell="O16" sqref="O16"/>
    </sheetView>
  </sheetViews>
  <sheetFormatPr defaultColWidth="2.453125" defaultRowHeight="15" outlineLevelCol="1" x14ac:dyDescent="0.3"/>
  <cols>
    <col min="1" max="1" width="14.1796875" style="217" customWidth="1"/>
    <col min="2" max="2" width="4.26953125" style="217" customWidth="1"/>
    <col min="3" max="3" width="11.6328125" style="217" customWidth="1"/>
    <col min="4" max="4" width="3.6328125" style="218" customWidth="1"/>
    <col min="5" max="5" width="9.6328125" style="217" hidden="1" customWidth="1" outlineLevel="1"/>
    <col min="6" max="6" width="4.26953125" style="217" customWidth="1" collapsed="1"/>
    <col min="7" max="7" width="10.6328125" style="217" customWidth="1"/>
    <col min="8" max="8" width="3.6328125" style="218" customWidth="1"/>
    <col min="9" max="9" width="9.6328125" style="217" hidden="1" customWidth="1" outlineLevel="1"/>
    <col min="10" max="10" width="4.26953125" style="217" customWidth="1" collapsed="1"/>
    <col min="11" max="11" width="10.6328125" style="217" customWidth="1"/>
    <col min="12" max="12" width="3.6328125" style="218" customWidth="1"/>
    <col min="13" max="13" width="9.6328125" style="217" hidden="1" customWidth="1" outlineLevel="1"/>
    <col min="14" max="14" width="4.26953125" style="217" customWidth="1" collapsed="1"/>
    <col min="15" max="15" width="10.6328125" style="217" customWidth="1"/>
    <col min="16" max="16" width="3.6328125" style="218" customWidth="1"/>
    <col min="17" max="17" width="9.6328125" style="217" hidden="1" customWidth="1" outlineLevel="1"/>
    <col min="18" max="18" width="4.26953125" style="217" customWidth="1" collapsed="1"/>
    <col min="19" max="19" width="10.6328125" style="217" customWidth="1"/>
    <col min="20" max="20" width="3.6328125" style="218" customWidth="1"/>
    <col min="21" max="21" width="9.6328125" style="217" hidden="1" customWidth="1" outlineLevel="1"/>
    <col min="22" max="22" width="4.26953125" style="217" customWidth="1" collapsed="1"/>
    <col min="23" max="23" width="10.6328125" style="217" customWidth="1"/>
    <col min="24" max="24" width="3.6328125" style="218" customWidth="1"/>
    <col min="25" max="25" width="9.6328125" style="217" hidden="1" customWidth="1" outlineLevel="1"/>
    <col min="26" max="26" width="2.453125" style="217" collapsed="1"/>
    <col min="27" max="16384" width="2.453125" style="217"/>
  </cols>
  <sheetData>
    <row r="1" spans="1:25" ht="22.8" x14ac:dyDescent="0.3">
      <c r="A1" s="216" t="s">
        <v>147</v>
      </c>
    </row>
    <row r="2" spans="1:25" ht="10.050000000000001" customHeight="1" x14ac:dyDescent="0.3">
      <c r="A2" s="219"/>
    </row>
    <row r="3" spans="1:25" s="220" customFormat="1" ht="16.2" x14ac:dyDescent="0.3">
      <c r="A3" s="219" t="s">
        <v>93</v>
      </c>
      <c r="D3" s="221"/>
      <c r="H3" s="221"/>
      <c r="L3" s="221"/>
      <c r="P3" s="221"/>
      <c r="T3" s="221"/>
      <c r="X3" s="221"/>
    </row>
    <row r="4" spans="1:25" s="220" customFormat="1" ht="16.2" x14ac:dyDescent="0.3">
      <c r="A4" s="222" t="s">
        <v>94</v>
      </c>
      <c r="B4" s="1061" t="s">
        <v>95</v>
      </c>
      <c r="C4" s="1061"/>
      <c r="D4" s="1062"/>
      <c r="E4" s="223"/>
      <c r="F4" s="1063" t="s">
        <v>96</v>
      </c>
      <c r="G4" s="1061"/>
      <c r="H4" s="1062"/>
      <c r="I4" s="223"/>
      <c r="J4" s="1063" t="s">
        <v>97</v>
      </c>
      <c r="K4" s="1061"/>
      <c r="L4" s="1062"/>
      <c r="M4" s="223"/>
      <c r="N4" s="1063" t="s">
        <v>98</v>
      </c>
      <c r="O4" s="1061"/>
      <c r="P4" s="1062"/>
      <c r="Q4" s="223"/>
      <c r="R4" s="1064" t="s">
        <v>99</v>
      </c>
      <c r="S4" s="1064"/>
      <c r="T4" s="1064"/>
      <c r="U4" s="224"/>
      <c r="V4" s="1064" t="s">
        <v>100</v>
      </c>
      <c r="W4" s="1064"/>
      <c r="X4" s="1064"/>
      <c r="Y4" s="225"/>
    </row>
    <row r="5" spans="1:25" s="220" customFormat="1" ht="16.2" x14ac:dyDescent="0.3">
      <c r="A5" s="222" t="s">
        <v>101</v>
      </c>
      <c r="B5" s="223"/>
      <c r="C5" s="226">
        <v>14500</v>
      </c>
      <c r="D5" s="227"/>
      <c r="E5" s="223"/>
      <c r="F5" s="228"/>
      <c r="G5" s="226">
        <v>15500</v>
      </c>
      <c r="H5" s="227"/>
      <c r="I5" s="223"/>
      <c r="J5" s="228"/>
      <c r="K5" s="226">
        <v>17000</v>
      </c>
      <c r="L5" s="227"/>
      <c r="M5" s="223"/>
      <c r="N5" s="228"/>
      <c r="O5" s="226">
        <v>15000</v>
      </c>
      <c r="P5" s="227"/>
      <c r="Q5" s="223"/>
      <c r="R5" s="229"/>
      <c r="S5" s="230">
        <v>14000</v>
      </c>
      <c r="T5" s="229"/>
      <c r="U5" s="224"/>
      <c r="V5" s="229"/>
      <c r="W5" s="226">
        <v>17000</v>
      </c>
      <c r="X5" s="229"/>
      <c r="Y5" s="225"/>
    </row>
    <row r="6" spans="1:25" s="235" customFormat="1" ht="16.8" thickBot="1" x14ac:dyDescent="0.35">
      <c r="A6" s="231" t="s">
        <v>102</v>
      </c>
      <c r="B6" s="1065">
        <v>1750</v>
      </c>
      <c r="C6" s="1065"/>
      <c r="D6" s="1066"/>
      <c r="E6" s="232"/>
      <c r="F6" s="1067">
        <v>1750</v>
      </c>
      <c r="G6" s="1065"/>
      <c r="H6" s="1066"/>
      <c r="I6" s="232"/>
      <c r="J6" s="1067">
        <v>2000</v>
      </c>
      <c r="K6" s="1065"/>
      <c r="L6" s="1066"/>
      <c r="M6" s="232"/>
      <c r="N6" s="1067">
        <v>1550</v>
      </c>
      <c r="O6" s="1065"/>
      <c r="P6" s="1066"/>
      <c r="Q6" s="232"/>
      <c r="R6" s="1068">
        <v>1550</v>
      </c>
      <c r="S6" s="1068"/>
      <c r="T6" s="1068"/>
      <c r="U6" s="233"/>
      <c r="V6" s="1059" t="s">
        <v>103</v>
      </c>
      <c r="W6" s="1060"/>
      <c r="X6" s="1060"/>
      <c r="Y6" s="234"/>
    </row>
    <row r="7" spans="1:25" s="220" customFormat="1" ht="16.2" x14ac:dyDescent="0.3">
      <c r="A7" s="236" t="s">
        <v>104</v>
      </c>
      <c r="B7" s="237"/>
      <c r="C7" s="238"/>
      <c r="D7" s="239"/>
      <c r="E7" s="240"/>
      <c r="F7" s="240"/>
      <c r="G7" s="238"/>
      <c r="H7" s="239"/>
      <c r="I7" s="240"/>
      <c r="J7" s="241">
        <v>28</v>
      </c>
      <c r="K7" s="242">
        <v>18000</v>
      </c>
      <c r="L7" s="243" t="s">
        <v>105</v>
      </c>
      <c r="M7" s="244">
        <f>IF(L7="○",1,0)</f>
        <v>1</v>
      </c>
      <c r="N7" s="240"/>
      <c r="O7" s="238"/>
      <c r="P7" s="239"/>
      <c r="Q7" s="240"/>
      <c r="R7" s="240"/>
      <c r="S7" s="238"/>
      <c r="T7" s="245"/>
      <c r="U7" s="246"/>
      <c r="V7" s="247">
        <v>29</v>
      </c>
      <c r="W7" s="248">
        <v>17000</v>
      </c>
      <c r="X7" s="249" t="s">
        <v>105</v>
      </c>
      <c r="Y7" s="250">
        <f>IF(X7="○",1,0)</f>
        <v>1</v>
      </c>
    </row>
    <row r="8" spans="1:25" s="220" customFormat="1" ht="16.8" thickBot="1" x14ac:dyDescent="0.35">
      <c r="B8" s="251"/>
      <c r="C8" s="252"/>
      <c r="D8" s="253"/>
      <c r="E8" s="254"/>
      <c r="F8" s="254"/>
      <c r="G8" s="252"/>
      <c r="H8" s="253"/>
      <c r="I8" s="254"/>
      <c r="J8" s="255">
        <v>27</v>
      </c>
      <c r="K8" s="256">
        <v>18000</v>
      </c>
      <c r="L8" s="257" t="s">
        <v>106</v>
      </c>
      <c r="M8" s="258">
        <f>IF(L8="○",1,0)</f>
        <v>1</v>
      </c>
      <c r="N8" s="254"/>
      <c r="O8" s="254"/>
      <c r="P8" s="253"/>
      <c r="Q8" s="254"/>
      <c r="R8" s="254"/>
      <c r="S8" s="252"/>
      <c r="T8" s="259"/>
      <c r="U8" s="260"/>
      <c r="V8" s="261"/>
      <c r="X8" s="221"/>
    </row>
    <row r="9" spans="1:25" ht="9" customHeight="1" x14ac:dyDescent="0.3">
      <c r="B9" s="262"/>
      <c r="C9" s="263"/>
      <c r="D9" s="264"/>
      <c r="E9" s="263"/>
      <c r="F9" s="263"/>
      <c r="G9" s="263"/>
      <c r="H9" s="264"/>
      <c r="I9" s="263"/>
      <c r="J9" s="265"/>
      <c r="K9" s="266"/>
      <c r="L9" s="264"/>
      <c r="M9" s="267"/>
      <c r="N9" s="263"/>
      <c r="O9" s="263"/>
      <c r="P9" s="264"/>
      <c r="Q9" s="263"/>
      <c r="R9" s="263"/>
      <c r="S9" s="263"/>
      <c r="T9" s="268"/>
      <c r="U9" s="263"/>
      <c r="V9" s="263"/>
    </row>
    <row r="10" spans="1:25" s="220" customFormat="1" ht="16.2" x14ac:dyDescent="0.3">
      <c r="B10" s="247">
        <v>26</v>
      </c>
      <c r="C10" s="269">
        <f>$C$5</f>
        <v>14500</v>
      </c>
      <c r="D10" s="249" t="s">
        <v>105</v>
      </c>
      <c r="E10" s="270">
        <f t="shared" ref="E10:E16" si="0">IF(D10="○",1,0)</f>
        <v>1</v>
      </c>
      <c r="F10" s="247">
        <v>23</v>
      </c>
      <c r="G10" s="271">
        <f>$G$5</f>
        <v>15500</v>
      </c>
      <c r="H10" s="249" t="s">
        <v>105</v>
      </c>
      <c r="I10" s="270">
        <f t="shared" ref="I10:I16" si="1">IF(H10="○",1,0)</f>
        <v>1</v>
      </c>
      <c r="J10" s="247">
        <v>20</v>
      </c>
      <c r="K10" s="271">
        <f>$K$5</f>
        <v>17000</v>
      </c>
      <c r="L10" s="249" t="s">
        <v>105</v>
      </c>
      <c r="M10" s="270">
        <f t="shared" ref="M10:M15" si="2">IF(L10="○",1,0)</f>
        <v>1</v>
      </c>
      <c r="N10" s="247">
        <v>18</v>
      </c>
      <c r="O10" s="271">
        <f>$O$5</f>
        <v>15000</v>
      </c>
      <c r="P10" s="249" t="s">
        <v>105</v>
      </c>
      <c r="Q10" s="270">
        <f t="shared" ref="Q10:Q15" si="3">IF(P10="○",1,0)</f>
        <v>1</v>
      </c>
      <c r="R10" s="247">
        <v>16</v>
      </c>
      <c r="S10" s="272">
        <f>$S$5</f>
        <v>14000</v>
      </c>
      <c r="T10" s="249" t="s">
        <v>105</v>
      </c>
      <c r="U10" s="270">
        <f t="shared" ref="U10:U16" si="4">IF(T10="○",1,0)</f>
        <v>1</v>
      </c>
      <c r="V10" s="261"/>
      <c r="X10" s="221"/>
    </row>
    <row r="11" spans="1:25" s="220" customFormat="1" ht="16.2" x14ac:dyDescent="0.3">
      <c r="B11" s="247">
        <v>25</v>
      </c>
      <c r="C11" s="269">
        <f>$C$5</f>
        <v>14500</v>
      </c>
      <c r="D11" s="249" t="s">
        <v>106</v>
      </c>
      <c r="E11" s="270">
        <f t="shared" si="0"/>
        <v>1</v>
      </c>
      <c r="F11" s="247">
        <v>22</v>
      </c>
      <c r="G11" s="271">
        <f>$G$5</f>
        <v>15500</v>
      </c>
      <c r="H11" s="249" t="s">
        <v>106</v>
      </c>
      <c r="I11" s="270">
        <f t="shared" si="1"/>
        <v>1</v>
      </c>
      <c r="J11" s="247">
        <v>19</v>
      </c>
      <c r="K11" s="271">
        <f>$K$5</f>
        <v>17000</v>
      </c>
      <c r="L11" s="249" t="s">
        <v>106</v>
      </c>
      <c r="M11" s="270">
        <f t="shared" si="2"/>
        <v>1</v>
      </c>
      <c r="N11" s="247">
        <v>17</v>
      </c>
      <c r="O11" s="271">
        <f>$O$5</f>
        <v>15000</v>
      </c>
      <c r="P11" s="249" t="s">
        <v>106</v>
      </c>
      <c r="Q11" s="270">
        <f t="shared" si="3"/>
        <v>1</v>
      </c>
      <c r="R11" s="247">
        <v>15</v>
      </c>
      <c r="S11" s="272">
        <f>$S$5</f>
        <v>14000</v>
      </c>
      <c r="T11" s="249" t="s">
        <v>106</v>
      </c>
      <c r="U11" s="270">
        <f t="shared" si="4"/>
        <v>1</v>
      </c>
      <c r="V11" s="261"/>
      <c r="X11" s="221"/>
    </row>
    <row r="12" spans="1:25" s="220" customFormat="1" ht="16.2" x14ac:dyDescent="0.3">
      <c r="B12" s="247">
        <v>24</v>
      </c>
      <c r="C12" s="269">
        <f>$C$5</f>
        <v>14500</v>
      </c>
      <c r="D12" s="249" t="s">
        <v>106</v>
      </c>
      <c r="E12" s="270">
        <f t="shared" si="0"/>
        <v>1</v>
      </c>
      <c r="F12" s="247">
        <v>21</v>
      </c>
      <c r="G12" s="271">
        <f>$G$5</f>
        <v>15500</v>
      </c>
      <c r="H12" s="249" t="s">
        <v>106</v>
      </c>
      <c r="I12" s="270">
        <f t="shared" si="1"/>
        <v>1</v>
      </c>
      <c r="J12" s="273"/>
      <c r="K12" s="274"/>
      <c r="L12" s="275"/>
      <c r="M12" s="276"/>
      <c r="N12" s="273"/>
      <c r="O12" s="274"/>
      <c r="P12" s="275"/>
      <c r="Q12" s="270"/>
      <c r="R12" s="247">
        <v>14</v>
      </c>
      <c r="S12" s="272">
        <f>$S$5</f>
        <v>14000</v>
      </c>
      <c r="T12" s="249" t="s">
        <v>106</v>
      </c>
      <c r="U12" s="270">
        <f t="shared" si="4"/>
        <v>1</v>
      </c>
      <c r="V12" s="261"/>
      <c r="X12" s="221"/>
    </row>
    <row r="13" spans="1:25" ht="9.75" customHeight="1" x14ac:dyDescent="0.3">
      <c r="B13" s="277"/>
      <c r="C13" s="278"/>
      <c r="D13" s="264"/>
      <c r="E13" s="267"/>
      <c r="F13" s="265"/>
      <c r="G13" s="266"/>
      <c r="H13" s="264"/>
      <c r="I13" s="267"/>
      <c r="J13" s="265"/>
      <c r="K13" s="266"/>
      <c r="L13" s="264"/>
      <c r="M13" s="267"/>
      <c r="N13" s="265"/>
      <c r="O13" s="266"/>
      <c r="P13" s="264"/>
      <c r="Q13" s="267"/>
      <c r="R13" s="265"/>
      <c r="S13" s="279"/>
      <c r="T13" s="268"/>
      <c r="U13" s="267"/>
      <c r="V13" s="263"/>
    </row>
    <row r="14" spans="1:25" s="220" customFormat="1" ht="16.2" x14ac:dyDescent="0.3">
      <c r="B14" s="247">
        <v>13</v>
      </c>
      <c r="C14" s="269">
        <f>$C$5</f>
        <v>14500</v>
      </c>
      <c r="D14" s="249" t="s">
        <v>105</v>
      </c>
      <c r="E14" s="270">
        <f t="shared" si="0"/>
        <v>1</v>
      </c>
      <c r="F14" s="247">
        <v>10</v>
      </c>
      <c r="G14" s="271">
        <f>$G$5</f>
        <v>15500</v>
      </c>
      <c r="H14" s="249" t="s">
        <v>107</v>
      </c>
      <c r="I14" s="270">
        <f t="shared" si="1"/>
        <v>0</v>
      </c>
      <c r="J14" s="247">
        <v>7</v>
      </c>
      <c r="K14" s="271">
        <f>$K$5</f>
        <v>17000</v>
      </c>
      <c r="L14" s="249" t="s">
        <v>107</v>
      </c>
      <c r="M14" s="270">
        <f t="shared" si="2"/>
        <v>0</v>
      </c>
      <c r="N14" s="247">
        <v>5</v>
      </c>
      <c r="O14" s="271">
        <f>$O$5</f>
        <v>15000</v>
      </c>
      <c r="P14" s="249" t="s">
        <v>107</v>
      </c>
      <c r="Q14" s="270">
        <f t="shared" si="3"/>
        <v>0</v>
      </c>
      <c r="R14" s="247">
        <v>3</v>
      </c>
      <c r="S14" s="272">
        <f>$S$5</f>
        <v>14000</v>
      </c>
      <c r="T14" s="249" t="s">
        <v>105</v>
      </c>
      <c r="U14" s="270">
        <f t="shared" si="4"/>
        <v>1</v>
      </c>
      <c r="V14" s="261"/>
      <c r="X14" s="221"/>
    </row>
    <row r="15" spans="1:25" s="220" customFormat="1" ht="16.2" x14ac:dyDescent="0.3">
      <c r="B15" s="247">
        <v>12</v>
      </c>
      <c r="C15" s="269">
        <f>$C$5</f>
        <v>14500</v>
      </c>
      <c r="D15" s="249" t="s">
        <v>105</v>
      </c>
      <c r="E15" s="270">
        <f t="shared" si="0"/>
        <v>1</v>
      </c>
      <c r="F15" s="247">
        <v>9</v>
      </c>
      <c r="G15" s="271">
        <f>$G$5</f>
        <v>15500</v>
      </c>
      <c r="H15" s="249" t="s">
        <v>105</v>
      </c>
      <c r="I15" s="270">
        <f t="shared" si="1"/>
        <v>1</v>
      </c>
      <c r="J15" s="247">
        <v>6</v>
      </c>
      <c r="K15" s="271">
        <f>$K$5</f>
        <v>17000</v>
      </c>
      <c r="L15" s="249" t="s">
        <v>105</v>
      </c>
      <c r="M15" s="270">
        <f t="shared" si="2"/>
        <v>1</v>
      </c>
      <c r="N15" s="247">
        <v>4</v>
      </c>
      <c r="O15" s="271">
        <f>$O$5</f>
        <v>15000</v>
      </c>
      <c r="P15" s="249" t="s">
        <v>105</v>
      </c>
      <c r="Q15" s="270">
        <f t="shared" si="3"/>
        <v>1</v>
      </c>
      <c r="R15" s="247">
        <v>2</v>
      </c>
      <c r="S15" s="272">
        <f>$S$5</f>
        <v>14000</v>
      </c>
      <c r="T15" s="249" t="s">
        <v>107</v>
      </c>
      <c r="U15" s="270">
        <f t="shared" si="4"/>
        <v>0</v>
      </c>
      <c r="V15" s="261"/>
      <c r="X15" s="221"/>
    </row>
    <row r="16" spans="1:25" s="220" customFormat="1" ht="16.2" x14ac:dyDescent="0.3">
      <c r="A16" s="280"/>
      <c r="B16" s="247">
        <v>11</v>
      </c>
      <c r="C16" s="269">
        <f>$C$5</f>
        <v>14500</v>
      </c>
      <c r="D16" s="249" t="s">
        <v>105</v>
      </c>
      <c r="E16" s="270">
        <f t="shared" si="0"/>
        <v>1</v>
      </c>
      <c r="F16" s="247">
        <v>8</v>
      </c>
      <c r="G16" s="271">
        <f>$G$5</f>
        <v>15500</v>
      </c>
      <c r="H16" s="249" t="s">
        <v>105</v>
      </c>
      <c r="I16" s="270">
        <f t="shared" si="1"/>
        <v>1</v>
      </c>
      <c r="J16" s="281"/>
      <c r="K16" s="274"/>
      <c r="L16" s="275"/>
      <c r="M16" s="276"/>
      <c r="N16" s="281"/>
      <c r="O16" s="274"/>
      <c r="P16" s="275"/>
      <c r="Q16" s="270"/>
      <c r="R16" s="247">
        <v>1</v>
      </c>
      <c r="S16" s="272">
        <f>$S$5</f>
        <v>14000</v>
      </c>
      <c r="T16" s="249" t="s">
        <v>105</v>
      </c>
      <c r="U16" s="270">
        <f t="shared" si="4"/>
        <v>1</v>
      </c>
      <c r="V16" s="261"/>
      <c r="X16" s="221"/>
    </row>
    <row r="17" spans="1:26" s="282" customFormat="1" ht="16.2" x14ac:dyDescent="0.3">
      <c r="E17" s="283">
        <f>SUM(E7:E16)</f>
        <v>6</v>
      </c>
      <c r="F17" s="284"/>
      <c r="G17" s="284"/>
      <c r="H17" s="284"/>
      <c r="I17" s="283">
        <f>SUM(I7:I16)</f>
        <v>5</v>
      </c>
      <c r="J17" s="284"/>
      <c r="K17" s="284"/>
      <c r="L17" s="284"/>
      <c r="M17" s="283">
        <f>SUM(M7:M16)</f>
        <v>5</v>
      </c>
      <c r="N17" s="284"/>
      <c r="O17" s="284"/>
      <c r="P17" s="284"/>
      <c r="Q17" s="283">
        <f>SUM(Q7:Q16)</f>
        <v>3</v>
      </c>
      <c r="R17" s="284"/>
      <c r="S17" s="284"/>
      <c r="T17" s="284"/>
      <c r="U17" s="283">
        <f>SUM(U7:U16)</f>
        <v>5</v>
      </c>
      <c r="V17" s="284"/>
      <c r="W17" s="284"/>
      <c r="X17" s="284"/>
      <c r="Y17" s="283">
        <f>SUM(Y7:Y16)</f>
        <v>1</v>
      </c>
    </row>
    <row r="18" spans="1:26" s="285" customFormat="1" ht="16.2" x14ac:dyDescent="0.3">
      <c r="A18" s="219" t="s">
        <v>108</v>
      </c>
      <c r="E18" s="286">
        <f>$C5*E$17</f>
        <v>87000</v>
      </c>
      <c r="F18" s="287"/>
      <c r="G18" s="219" t="s">
        <v>109</v>
      </c>
      <c r="H18" s="287"/>
      <c r="I18" s="286">
        <f>$G5*I$17</f>
        <v>77500</v>
      </c>
      <c r="J18" s="287"/>
      <c r="K18" s="287"/>
      <c r="L18" s="287"/>
      <c r="M18" s="286">
        <f>$K5*SUM(M$10:M$16)+18000*(M7+M8)</f>
        <v>87000</v>
      </c>
      <c r="N18" s="287"/>
      <c r="O18" s="219" t="s">
        <v>110</v>
      </c>
      <c r="P18" s="287"/>
      <c r="Q18" s="286">
        <f>$G5*Q$17</f>
        <v>46500</v>
      </c>
      <c r="R18" s="287"/>
      <c r="S18" s="287"/>
      <c r="T18" s="287"/>
      <c r="U18" s="286">
        <f>$S5*U$17</f>
        <v>70000</v>
      </c>
      <c r="V18" s="287"/>
      <c r="W18" s="287"/>
      <c r="X18" s="287"/>
      <c r="Y18" s="286">
        <f>$W5*Y$17</f>
        <v>17000</v>
      </c>
      <c r="Z18" s="288"/>
    </row>
    <row r="19" spans="1:26" s="220" customFormat="1" ht="16.2" x14ac:dyDescent="0.3">
      <c r="A19" s="289" t="s">
        <v>111</v>
      </c>
      <c r="B19" s="290"/>
      <c r="C19" s="291">
        <f>SUM(E17:Y17)</f>
        <v>25</v>
      </c>
      <c r="D19" s="221"/>
      <c r="G19" s="289" t="s">
        <v>112</v>
      </c>
      <c r="H19" s="292"/>
      <c r="I19" s="292"/>
      <c r="J19" s="290"/>
      <c r="K19" s="291">
        <v>29</v>
      </c>
      <c r="L19" s="221"/>
      <c r="O19" s="289" t="s">
        <v>112</v>
      </c>
      <c r="P19" s="292"/>
      <c r="Q19" s="292"/>
      <c r="R19" s="290"/>
      <c r="S19" s="291">
        <f>29-13</f>
        <v>16</v>
      </c>
      <c r="T19" s="221"/>
      <c r="X19" s="221"/>
    </row>
    <row r="20" spans="1:26" s="220" customFormat="1" ht="16.2" x14ac:dyDescent="0.3">
      <c r="A20" s="293" t="s">
        <v>113</v>
      </c>
      <c r="B20" s="294"/>
      <c r="C20" s="295">
        <f>SUM(E18:Y18)</f>
        <v>385000</v>
      </c>
      <c r="D20" s="221"/>
      <c r="G20" s="293" t="s">
        <v>113</v>
      </c>
      <c r="H20" s="296"/>
      <c r="I20" s="296"/>
      <c r="J20" s="294"/>
      <c r="K20" s="295">
        <v>445000</v>
      </c>
      <c r="O20" s="293" t="s">
        <v>113</v>
      </c>
      <c r="P20" s="296"/>
      <c r="Q20" s="296"/>
      <c r="R20" s="294"/>
      <c r="S20" s="295">
        <v>250000</v>
      </c>
      <c r="T20" s="221"/>
      <c r="X20" s="221"/>
    </row>
    <row r="21" spans="1:26" s="220" customFormat="1" ht="16.2" x14ac:dyDescent="0.3">
      <c r="A21" s="297" t="s">
        <v>114</v>
      </c>
      <c r="B21" s="298"/>
      <c r="C21" s="299">
        <f>C20*12</f>
        <v>4620000</v>
      </c>
      <c r="D21" s="221"/>
      <c r="G21" s="297" t="s">
        <v>114</v>
      </c>
      <c r="H21" s="300"/>
      <c r="I21" s="300"/>
      <c r="J21" s="298"/>
      <c r="K21" s="299">
        <f>K20*12</f>
        <v>5340000</v>
      </c>
      <c r="O21" s="297" t="s">
        <v>114</v>
      </c>
      <c r="P21" s="300"/>
      <c r="Q21" s="300"/>
      <c r="R21" s="298"/>
      <c r="S21" s="299">
        <f>S20*12</f>
        <v>3000000</v>
      </c>
      <c r="T21" s="221"/>
      <c r="X21" s="221"/>
    </row>
    <row r="22" spans="1:26" s="220" customFormat="1" ht="16.2" x14ac:dyDescent="0.3">
      <c r="A22" s="289" t="s">
        <v>115</v>
      </c>
      <c r="B22" s="290"/>
      <c r="C22" s="301">
        <v>69</v>
      </c>
      <c r="D22" s="221"/>
      <c r="G22" s="289" t="s">
        <v>115</v>
      </c>
      <c r="H22" s="292"/>
      <c r="I22" s="292"/>
      <c r="J22" s="290"/>
      <c r="K22" s="301">
        <v>69</v>
      </c>
      <c r="O22" s="289" t="s">
        <v>115</v>
      </c>
      <c r="P22" s="292"/>
      <c r="Q22" s="292"/>
      <c r="R22" s="290"/>
      <c r="S22" s="301">
        <v>69</v>
      </c>
      <c r="T22" s="221"/>
      <c r="X22" s="221"/>
    </row>
    <row r="23" spans="1:26" ht="16.2" x14ac:dyDescent="0.3">
      <c r="C23" s="302"/>
      <c r="O23" s="220"/>
      <c r="P23" s="221"/>
      <c r="Q23" s="220"/>
      <c r="R23" s="220"/>
      <c r="S23" s="220"/>
      <c r="T23" s="221"/>
      <c r="U23" s="220"/>
      <c r="V23" s="220"/>
      <c r="W23" s="220"/>
      <c r="X23" s="221"/>
      <c r="Y23" s="220"/>
    </row>
    <row r="24" spans="1:26" s="220" customFormat="1" ht="16.2" x14ac:dyDescent="0.3">
      <c r="A24" s="219" t="s">
        <v>116</v>
      </c>
      <c r="C24" s="303"/>
      <c r="D24" s="221"/>
      <c r="P24" s="221"/>
      <c r="T24" s="221"/>
      <c r="X24" s="221"/>
      <c r="Y24" s="217"/>
    </row>
    <row r="25" spans="1:26" s="220" customFormat="1" ht="16.2" x14ac:dyDescent="0.3">
      <c r="A25" s="289" t="s">
        <v>117</v>
      </c>
      <c r="B25" s="290"/>
      <c r="C25" s="304" t="s">
        <v>118</v>
      </c>
      <c r="D25" s="221"/>
      <c r="P25" s="221"/>
      <c r="T25" s="221"/>
      <c r="X25" s="221"/>
    </row>
    <row r="26" spans="1:26" s="220" customFormat="1" ht="16.2" x14ac:dyDescent="0.3">
      <c r="A26" s="305" t="s">
        <v>119</v>
      </c>
      <c r="B26" s="306"/>
      <c r="C26" s="307">
        <f>C21</f>
        <v>4620000</v>
      </c>
      <c r="D26" s="221"/>
      <c r="P26" s="221"/>
      <c r="T26" s="221"/>
      <c r="X26" s="221"/>
    </row>
    <row r="27" spans="1:26" s="220" customFormat="1" ht="16.2" x14ac:dyDescent="0.3">
      <c r="A27" s="305" t="s">
        <v>120</v>
      </c>
      <c r="B27" s="306"/>
      <c r="C27" s="307">
        <f>C26*0.4</f>
        <v>1848000</v>
      </c>
      <c r="D27" s="308" t="s">
        <v>121</v>
      </c>
      <c r="H27" s="221"/>
      <c r="L27" s="221"/>
      <c r="P27" s="221"/>
      <c r="T27" s="221"/>
      <c r="X27" s="221"/>
    </row>
    <row r="28" spans="1:26" s="220" customFormat="1" ht="16.2" x14ac:dyDescent="0.3">
      <c r="A28" s="305" t="s">
        <v>122</v>
      </c>
      <c r="B28" s="306"/>
      <c r="C28" s="307">
        <f>C26*0.6</f>
        <v>2772000</v>
      </c>
      <c r="D28" s="308" t="s">
        <v>123</v>
      </c>
      <c r="H28" s="221"/>
      <c r="L28" s="221"/>
      <c r="P28" s="221"/>
      <c r="T28" s="221"/>
      <c r="X28" s="221"/>
    </row>
    <row r="29" spans="1:26" s="220" customFormat="1" ht="16.2" x14ac:dyDescent="0.3">
      <c r="A29" s="309"/>
      <c r="C29" s="310"/>
      <c r="D29" s="221"/>
      <c r="H29" s="221"/>
      <c r="L29" s="221"/>
      <c r="P29" s="221"/>
      <c r="T29" s="221"/>
      <c r="X29" s="221"/>
    </row>
    <row r="30" spans="1:26" x14ac:dyDescent="0.3">
      <c r="A30" s="311"/>
      <c r="C30" s="312"/>
    </row>
    <row r="31" spans="1:26" x14ac:dyDescent="0.3">
      <c r="A31" s="313" t="s">
        <v>117</v>
      </c>
      <c r="B31" s="314"/>
      <c r="C31" s="315" t="s">
        <v>118</v>
      </c>
      <c r="G31" s="316" t="s">
        <v>124</v>
      </c>
      <c r="H31" s="317"/>
      <c r="I31" s="302"/>
      <c r="J31" s="302"/>
      <c r="K31" s="316" t="s">
        <v>125</v>
      </c>
      <c r="L31" s="317"/>
      <c r="M31" s="302"/>
      <c r="N31" s="302"/>
      <c r="O31" s="316" t="s">
        <v>126</v>
      </c>
      <c r="S31" s="316" t="s">
        <v>127</v>
      </c>
    </row>
    <row r="32" spans="1:26" x14ac:dyDescent="0.3">
      <c r="A32" s="318" t="s">
        <v>128</v>
      </c>
      <c r="B32" s="319"/>
      <c r="C32" s="320">
        <f>734400*1.1</f>
        <v>807840.00000000012</v>
      </c>
      <c r="D32" s="321"/>
      <c r="E32" s="322"/>
      <c r="F32" s="322"/>
      <c r="G32" s="320">
        <f>C21-C32</f>
        <v>3812160</v>
      </c>
      <c r="H32" s="321"/>
      <c r="I32" s="322"/>
      <c r="J32" s="322"/>
      <c r="K32" s="323">
        <f>(G32*20-($C$37+($C$38+$C$39+$C$40+$C$41+$C$42)*2))/12/20</f>
        <v>39346.666666666672</v>
      </c>
      <c r="L32" s="321"/>
      <c r="M32" s="322"/>
      <c r="N32" s="322"/>
      <c r="O32" s="320">
        <f>(K32-$C$20)/$C$19/12</f>
        <v>-1152.1777777777777</v>
      </c>
      <c r="P32" s="324" t="s">
        <v>129</v>
      </c>
      <c r="S32" s="320" t="e">
        <f>K32/#REF!/12</f>
        <v>#REF!</v>
      </c>
    </row>
    <row r="33" spans="1:19" x14ac:dyDescent="0.3">
      <c r="A33" s="318" t="s">
        <v>130</v>
      </c>
      <c r="B33" s="319"/>
      <c r="C33" s="320">
        <f>438000*1.1</f>
        <v>481800.00000000006</v>
      </c>
      <c r="D33" s="321"/>
      <c r="E33" s="322"/>
      <c r="F33" s="322"/>
      <c r="G33" s="320">
        <f>C21-C33</f>
        <v>4138200</v>
      </c>
      <c r="H33" s="321"/>
      <c r="I33" s="322"/>
      <c r="J33" s="322"/>
      <c r="K33" s="323">
        <f t="shared" ref="K33:K34" si="5">(G33*20-($C$37+($C$38+$C$39+$C$40+$C$41+$C$42)*2))/12/20</f>
        <v>66516.666666666657</v>
      </c>
      <c r="L33" s="321"/>
      <c r="M33" s="322"/>
      <c r="N33" s="322"/>
      <c r="O33" s="320">
        <f>(K33-$C$20)/$C$19/12</f>
        <v>-1061.6111111111113</v>
      </c>
      <c r="S33" s="320" t="e">
        <f>K33/#REF!/12</f>
        <v>#REF!</v>
      </c>
    </row>
    <row r="34" spans="1:19" x14ac:dyDescent="0.3">
      <c r="A34" s="318" t="s">
        <v>131</v>
      </c>
      <c r="B34" s="319"/>
      <c r="C34" s="320">
        <f>316000*1.1</f>
        <v>347600</v>
      </c>
      <c r="D34" s="321"/>
      <c r="E34" s="322"/>
      <c r="F34" s="322"/>
      <c r="G34" s="320">
        <f>C21-C34</f>
        <v>4272400</v>
      </c>
      <c r="H34" s="321"/>
      <c r="I34" s="322"/>
      <c r="J34" s="322"/>
      <c r="K34" s="323">
        <f t="shared" si="5"/>
        <v>77700</v>
      </c>
      <c r="L34" s="321"/>
      <c r="M34" s="322"/>
      <c r="N34" s="322"/>
      <c r="O34" s="320">
        <f>(K34-$C$20)/$C$19/12</f>
        <v>-1024.3333333333333</v>
      </c>
      <c r="S34" s="320" t="e">
        <f>K34/#REF!/12</f>
        <v>#REF!</v>
      </c>
    </row>
    <row r="36" spans="1:19" x14ac:dyDescent="0.3">
      <c r="A36" s="313" t="s">
        <v>117</v>
      </c>
      <c r="B36" s="314"/>
      <c r="C36" s="315" t="s">
        <v>132</v>
      </c>
    </row>
    <row r="37" spans="1:19" x14ac:dyDescent="0.3">
      <c r="A37" s="318" t="s">
        <v>133</v>
      </c>
      <c r="B37" s="319"/>
      <c r="C37" s="320">
        <v>50000000</v>
      </c>
      <c r="D37" s="324" t="s">
        <v>134</v>
      </c>
    </row>
    <row r="38" spans="1:19" x14ac:dyDescent="0.3">
      <c r="A38" s="318" t="s">
        <v>135</v>
      </c>
      <c r="B38" s="319"/>
      <c r="C38" s="320">
        <v>3400000</v>
      </c>
      <c r="D38" s="324" t="s">
        <v>136</v>
      </c>
    </row>
    <row r="39" spans="1:19" x14ac:dyDescent="0.3">
      <c r="A39" s="318" t="s">
        <v>137</v>
      </c>
      <c r="B39" s="319"/>
      <c r="C39" s="320">
        <v>5000000</v>
      </c>
      <c r="D39" s="324" t="s">
        <v>136</v>
      </c>
    </row>
    <row r="40" spans="1:19" x14ac:dyDescent="0.3">
      <c r="C40" s="322"/>
    </row>
    <row r="41" spans="1:19" x14ac:dyDescent="0.3">
      <c r="C41" s="322"/>
    </row>
    <row r="42" spans="1:19" x14ac:dyDescent="0.3">
      <c r="C42" s="322"/>
    </row>
    <row r="43" spans="1:19" x14ac:dyDescent="0.3">
      <c r="C43" s="322"/>
    </row>
  </sheetData>
  <mergeCells count="12">
    <mergeCell ref="V6:X6"/>
    <mergeCell ref="B4:D4"/>
    <mergeCell ref="F4:H4"/>
    <mergeCell ref="J4:L4"/>
    <mergeCell ref="N4:P4"/>
    <mergeCell ref="R4:T4"/>
    <mergeCell ref="V4:X4"/>
    <mergeCell ref="B6:D6"/>
    <mergeCell ref="F6:H6"/>
    <mergeCell ref="J6:L6"/>
    <mergeCell ref="N6:P6"/>
    <mergeCell ref="R6:T6"/>
  </mergeCells>
  <phoneticPr fontId="4"/>
  <conditionalFormatting sqref="D10:D16">
    <cfRule type="expression" dxfId="11" priority="11">
      <formula>$D10="×"</formula>
    </cfRule>
    <cfRule type="expression" dxfId="10" priority="12">
      <formula>$D10="○"</formula>
    </cfRule>
  </conditionalFormatting>
  <conditionalFormatting sqref="H10:H16">
    <cfRule type="expression" dxfId="9" priority="9">
      <formula>$H10="〇"</formula>
    </cfRule>
    <cfRule type="expression" dxfId="8" priority="10">
      <formula>$H10="×"</formula>
    </cfRule>
  </conditionalFormatting>
  <conditionalFormatting sqref="L7:L15">
    <cfRule type="expression" dxfId="7" priority="7">
      <formula>$L7="×"</formula>
    </cfRule>
    <cfRule type="expression" dxfId="6" priority="8">
      <formula>$L7="〇"</formula>
    </cfRule>
  </conditionalFormatting>
  <conditionalFormatting sqref="P10:P15">
    <cfRule type="expression" dxfId="5" priority="5">
      <formula>$P10="×"</formula>
    </cfRule>
    <cfRule type="expression" dxfId="4" priority="6">
      <formula>$P10="〇"</formula>
    </cfRule>
  </conditionalFormatting>
  <conditionalFormatting sqref="T10:T16">
    <cfRule type="expression" dxfId="3" priority="3">
      <formula>$T10="×"</formula>
    </cfRule>
    <cfRule type="expression" dxfId="2" priority="4">
      <formula>$T10="〇"</formula>
    </cfRule>
  </conditionalFormatting>
  <conditionalFormatting sqref="X7">
    <cfRule type="expression" dxfId="1" priority="1">
      <formula>$T7="×"</formula>
    </cfRule>
    <cfRule type="expression" dxfId="0" priority="2">
      <formula>$T7="〇"</formula>
    </cfRule>
  </conditionalFormatting>
  <dataValidations count="1">
    <dataValidation type="list" allowBlank="1" showInputMessage="1" showErrorMessage="1" sqref="D10:D12 D14:D16 H10:H12 H14:H16 L7:L8 L10:L11 L14:L15 P10:P11 P14:P15 T10:T12 T14:T16 X7" xr:uid="{88917039-5AAA-427D-A021-B92BF8AB81AE}">
      <formula1>"○,×"</formula1>
    </dataValidation>
  </dataValidations>
  <pageMargins left="0.7" right="0.7" top="0.75" bottom="0.75" header="0.3" footer="0.3"/>
  <pageSetup paperSize="9" scale="83"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B2:N21"/>
  <sheetViews>
    <sheetView showGridLines="0" zoomScale="85" zoomScaleNormal="85" workbookViewId="0">
      <selection activeCell="O16" sqref="O16"/>
    </sheetView>
  </sheetViews>
  <sheetFormatPr defaultColWidth="2.6328125" defaultRowHeight="15" x14ac:dyDescent="0.3"/>
  <cols>
    <col min="1" max="1" width="2.6328125" customWidth="1"/>
    <col min="2" max="2" width="3" style="4" customWidth="1"/>
    <col min="3" max="3" width="9.6328125" style="4" customWidth="1"/>
    <col min="4" max="4" width="7.6328125" style="4" customWidth="1"/>
    <col min="5" max="6" width="32.6328125" customWidth="1"/>
  </cols>
  <sheetData>
    <row r="2" spans="2:14" ht="15.6" thickBot="1" x14ac:dyDescent="0.35"/>
    <row r="3" spans="2:14" ht="18" customHeight="1" x14ac:dyDescent="0.3">
      <c r="B3" s="14"/>
      <c r="C3" s="15"/>
      <c r="D3" s="15"/>
      <c r="E3" s="27" t="s">
        <v>25</v>
      </c>
      <c r="F3" s="29" t="s">
        <v>26</v>
      </c>
      <c r="I3" s="25"/>
      <c r="K3" s="25"/>
      <c r="L3" s="25"/>
      <c r="M3" s="25"/>
      <c r="N3" s="25"/>
    </row>
    <row r="4" spans="2:14" ht="18" customHeight="1" x14ac:dyDescent="0.3">
      <c r="B4" s="16"/>
      <c r="C4" s="17"/>
      <c r="D4" s="17"/>
      <c r="E4" s="28" t="s">
        <v>24</v>
      </c>
      <c r="F4" s="30" t="s">
        <v>27</v>
      </c>
      <c r="I4" s="25"/>
      <c r="J4" s="25"/>
      <c r="K4" s="25"/>
      <c r="L4" s="25"/>
      <c r="M4" s="25"/>
      <c r="N4" s="25"/>
    </row>
    <row r="5" spans="2:14" ht="45.6" thickBot="1" x14ac:dyDescent="0.35">
      <c r="B5" s="16"/>
      <c r="C5" s="17"/>
      <c r="D5" s="31" t="s">
        <v>29</v>
      </c>
      <c r="E5" s="36" t="s">
        <v>30</v>
      </c>
      <c r="F5" s="37" t="s">
        <v>35</v>
      </c>
      <c r="I5" s="25"/>
      <c r="J5" s="25"/>
      <c r="K5" s="25"/>
      <c r="L5" s="25"/>
      <c r="M5" s="25"/>
      <c r="N5" s="25"/>
    </row>
    <row r="6" spans="2:14" ht="48" customHeight="1" thickTop="1" x14ac:dyDescent="0.3">
      <c r="B6" s="34" t="s">
        <v>6</v>
      </c>
      <c r="C6" s="35" t="s">
        <v>43</v>
      </c>
      <c r="D6" s="32" t="s">
        <v>33</v>
      </c>
      <c r="E6" s="38" t="s">
        <v>36</v>
      </c>
      <c r="F6" s="39" t="s">
        <v>40</v>
      </c>
      <c r="M6" s="25"/>
      <c r="N6" s="25"/>
    </row>
    <row r="7" spans="2:14" ht="45.6" thickBot="1" x14ac:dyDescent="0.35">
      <c r="B7" s="16"/>
      <c r="C7" s="17"/>
      <c r="D7" s="33" t="s">
        <v>34</v>
      </c>
      <c r="E7" s="40" t="s">
        <v>38</v>
      </c>
      <c r="F7" s="41" t="s">
        <v>42</v>
      </c>
      <c r="M7" s="25"/>
      <c r="N7" s="25"/>
    </row>
    <row r="8" spans="2:14" x14ac:dyDescent="0.3">
      <c r="B8" s="10"/>
      <c r="C8" s="10"/>
      <c r="D8" s="18"/>
      <c r="E8" s="19"/>
      <c r="F8" s="10"/>
      <c r="H8" s="25" t="s">
        <v>19</v>
      </c>
      <c r="M8" s="25"/>
      <c r="N8" s="25"/>
    </row>
    <row r="9" spans="2:14" x14ac:dyDescent="0.3">
      <c r="E9" s="20"/>
      <c r="F9" s="4"/>
      <c r="H9" s="25" t="s">
        <v>22</v>
      </c>
      <c r="M9" s="25"/>
      <c r="N9" s="25"/>
    </row>
    <row r="10" spans="2:14" x14ac:dyDescent="0.3">
      <c r="E10" s="4"/>
      <c r="F10" s="4"/>
      <c r="H10" s="25" t="s">
        <v>28</v>
      </c>
      <c r="M10" s="25"/>
      <c r="N10" s="25"/>
    </row>
    <row r="11" spans="2:14" x14ac:dyDescent="0.3">
      <c r="E11" s="4"/>
      <c r="F11" s="4"/>
      <c r="H11" s="25" t="s">
        <v>20</v>
      </c>
      <c r="I11" s="25"/>
      <c r="J11" s="25"/>
      <c r="K11" s="25"/>
      <c r="L11" s="25"/>
      <c r="M11" s="25"/>
      <c r="N11" s="25"/>
    </row>
    <row r="12" spans="2:14" ht="16.2" x14ac:dyDescent="0.3">
      <c r="E12" s="21"/>
      <c r="H12" s="26" t="s">
        <v>32</v>
      </c>
      <c r="I12" s="26"/>
      <c r="J12" s="26"/>
      <c r="K12" s="26"/>
      <c r="L12" s="25"/>
      <c r="M12" s="25"/>
      <c r="N12" s="25"/>
    </row>
    <row r="13" spans="2:14" ht="16.2" x14ac:dyDescent="0.3">
      <c r="E13" s="22"/>
      <c r="H13" s="26" t="s">
        <v>21</v>
      </c>
      <c r="I13" s="26"/>
      <c r="J13" s="26"/>
      <c r="K13" s="26"/>
      <c r="L13" s="25"/>
      <c r="M13" s="25"/>
      <c r="N13" s="25"/>
    </row>
    <row r="14" spans="2:14" ht="16.2" x14ac:dyDescent="0.3">
      <c r="E14" s="22"/>
      <c r="H14" s="26" t="s">
        <v>37</v>
      </c>
      <c r="I14" s="26"/>
      <c r="J14" s="26"/>
      <c r="K14" s="26"/>
      <c r="L14" s="25"/>
      <c r="M14" s="25"/>
      <c r="N14" s="25"/>
    </row>
    <row r="15" spans="2:14" x14ac:dyDescent="0.3">
      <c r="E15" s="22"/>
      <c r="H15" s="25"/>
      <c r="I15" s="25"/>
      <c r="J15" s="25"/>
      <c r="K15" s="25"/>
      <c r="L15" s="25"/>
      <c r="M15" s="25"/>
      <c r="N15" s="25"/>
    </row>
    <row r="16" spans="2:14" x14ac:dyDescent="0.3">
      <c r="E16" s="22"/>
      <c r="H16" s="25" t="s">
        <v>23</v>
      </c>
      <c r="I16" s="25"/>
      <c r="J16" s="25"/>
      <c r="K16" s="25"/>
      <c r="L16" s="25"/>
      <c r="M16" s="25"/>
      <c r="N16" s="25"/>
    </row>
    <row r="17" spans="6:14" x14ac:dyDescent="0.3">
      <c r="H17" s="25" t="s">
        <v>31</v>
      </c>
      <c r="I17" s="25"/>
      <c r="J17" s="25"/>
      <c r="K17" s="25"/>
      <c r="L17" s="25"/>
      <c r="M17" s="25"/>
      <c r="N17" s="25"/>
    </row>
    <row r="18" spans="6:14" x14ac:dyDescent="0.3">
      <c r="H18" s="25" t="s">
        <v>20</v>
      </c>
      <c r="I18" s="25"/>
      <c r="J18" s="25"/>
      <c r="K18" s="25"/>
      <c r="L18" s="25"/>
    </row>
    <row r="19" spans="6:14" x14ac:dyDescent="0.3">
      <c r="F19" s="9"/>
      <c r="H19" s="25" t="s">
        <v>39</v>
      </c>
      <c r="I19" s="25"/>
      <c r="J19" s="25"/>
      <c r="K19" s="25"/>
      <c r="L19" s="25"/>
    </row>
    <row r="20" spans="6:14" x14ac:dyDescent="0.3">
      <c r="H20" s="25" t="s">
        <v>21</v>
      </c>
      <c r="I20" s="25"/>
      <c r="J20" s="25"/>
      <c r="K20" s="25"/>
      <c r="L20" s="25"/>
    </row>
    <row r="21" spans="6:14" x14ac:dyDescent="0.3">
      <c r="H21" s="25" t="s">
        <v>41</v>
      </c>
      <c r="I21" s="25"/>
      <c r="J21" s="25"/>
      <c r="K21" s="25"/>
      <c r="L21" s="25"/>
    </row>
  </sheetData>
  <phoneticPr fontId="4"/>
  <printOptions horizontalCentered="1" verticalCentered="1"/>
  <pageMargins left="0" right="0" top="0.39370078740157483" bottom="0" header="0.39370078740157483" footer="0"/>
  <pageSetup paperSize="9" orientation="landscape" horizontalDpi="4294967293" verticalDpi="0" r:id="rId1"/>
  <headerFooter>
    <oddHeader>&amp;C&amp;"Meiryo UI,太字"&amp;14&amp;A</oddHead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6FF69-F692-48F0-A8D7-FA39B118E9FE}">
  <sheetPr>
    <tabColor rgb="FFFFFF00"/>
    <pageSetUpPr fitToPage="1"/>
  </sheetPr>
  <dimension ref="B2:N24"/>
  <sheetViews>
    <sheetView showGridLines="0" topLeftCell="A2" zoomScale="85" zoomScaleNormal="85" workbookViewId="0">
      <selection activeCell="O16" sqref="O16"/>
    </sheetView>
  </sheetViews>
  <sheetFormatPr defaultColWidth="2.6328125" defaultRowHeight="15" x14ac:dyDescent="0.3"/>
  <cols>
    <col min="1" max="1" width="2.6328125" customWidth="1"/>
    <col min="2" max="2" width="3" style="4" customWidth="1"/>
    <col min="3" max="3" width="5.08984375" style="4" bestFit="1" customWidth="1"/>
    <col min="4" max="4" width="7.6328125" style="4" customWidth="1"/>
    <col min="5" max="6" width="32.6328125" customWidth="1"/>
  </cols>
  <sheetData>
    <row r="2" spans="2:14" ht="15.6" thickBot="1" x14ac:dyDescent="0.35"/>
    <row r="3" spans="2:14" ht="18" customHeight="1" x14ac:dyDescent="0.3">
      <c r="B3" s="14"/>
      <c r="C3" s="15"/>
      <c r="D3" s="15"/>
      <c r="E3" s="27" t="s">
        <v>25</v>
      </c>
      <c r="F3" s="29" t="s">
        <v>26</v>
      </c>
      <c r="I3" s="25"/>
      <c r="K3" s="25"/>
      <c r="L3" s="25"/>
      <c r="M3" s="25"/>
      <c r="N3" s="25"/>
    </row>
    <row r="4" spans="2:14" ht="30.6" thickBot="1" x14ac:dyDescent="0.35">
      <c r="B4" s="16"/>
      <c r="C4" s="17"/>
      <c r="D4" s="17"/>
      <c r="E4" s="53" t="s">
        <v>46</v>
      </c>
      <c r="F4" s="54" t="s">
        <v>58</v>
      </c>
      <c r="I4" s="25"/>
      <c r="J4" s="25"/>
      <c r="K4" s="25"/>
      <c r="L4" s="25"/>
      <c r="M4" s="25"/>
      <c r="N4" s="25"/>
    </row>
    <row r="5" spans="2:14" ht="45.6" thickTop="1" x14ac:dyDescent="0.3">
      <c r="B5" s="34" t="s">
        <v>5</v>
      </c>
      <c r="C5" s="35" t="s">
        <v>8</v>
      </c>
      <c r="D5" s="32" t="s">
        <v>33</v>
      </c>
      <c r="E5" s="38" t="s">
        <v>56</v>
      </c>
      <c r="F5" s="39" t="s">
        <v>57</v>
      </c>
      <c r="M5" s="25"/>
      <c r="N5" s="25"/>
    </row>
    <row r="6" spans="2:14" ht="60.6" thickBot="1" x14ac:dyDescent="0.35">
      <c r="B6" s="16"/>
      <c r="C6" s="17"/>
      <c r="D6" s="33" t="s">
        <v>34</v>
      </c>
      <c r="E6" s="40" t="s">
        <v>48</v>
      </c>
      <c r="F6" s="41" t="s">
        <v>59</v>
      </c>
      <c r="M6" s="25"/>
      <c r="N6" s="25"/>
    </row>
    <row r="7" spans="2:14" ht="30.6" thickTop="1" x14ac:dyDescent="0.3">
      <c r="B7" s="34" t="s">
        <v>6</v>
      </c>
      <c r="C7" s="35" t="s">
        <v>4</v>
      </c>
      <c r="D7" s="32" t="s">
        <v>33</v>
      </c>
      <c r="E7" s="38" t="s">
        <v>53</v>
      </c>
      <c r="F7" s="39" t="s">
        <v>50</v>
      </c>
      <c r="M7" s="25"/>
      <c r="N7" s="25"/>
    </row>
    <row r="8" spans="2:14" ht="45.6" thickBot="1" x14ac:dyDescent="0.35">
      <c r="B8" s="16"/>
      <c r="C8" s="17"/>
      <c r="D8" s="33" t="s">
        <v>34</v>
      </c>
      <c r="E8" s="40" t="s">
        <v>52</v>
      </c>
      <c r="F8" s="41" t="s">
        <v>51</v>
      </c>
      <c r="M8" s="25"/>
      <c r="N8" s="25"/>
    </row>
    <row r="9" spans="2:14" ht="30.6" thickTop="1" x14ac:dyDescent="0.3">
      <c r="B9" s="34" t="s">
        <v>7</v>
      </c>
      <c r="C9" s="35" t="s">
        <v>60</v>
      </c>
      <c r="D9" s="32" t="s">
        <v>33</v>
      </c>
      <c r="E9" s="38" t="s">
        <v>47</v>
      </c>
      <c r="F9" s="39" t="s">
        <v>54</v>
      </c>
      <c r="M9" s="25"/>
      <c r="N9" s="25"/>
    </row>
    <row r="10" spans="2:14" ht="30.6" thickBot="1" x14ac:dyDescent="0.35">
      <c r="B10" s="16"/>
      <c r="C10" s="17"/>
      <c r="D10" s="33" t="s">
        <v>34</v>
      </c>
      <c r="E10" s="40" t="s">
        <v>55</v>
      </c>
      <c r="F10" s="41" t="s">
        <v>49</v>
      </c>
      <c r="M10" s="25"/>
      <c r="N10" s="25"/>
    </row>
    <row r="11" spans="2:14" x14ac:dyDescent="0.3">
      <c r="B11" s="10"/>
      <c r="C11" s="10"/>
      <c r="D11" s="18"/>
      <c r="E11" s="19"/>
      <c r="F11" s="10"/>
      <c r="H11" s="25"/>
      <c r="M11" s="25"/>
      <c r="N11" s="25"/>
    </row>
    <row r="12" spans="2:14" x14ac:dyDescent="0.3">
      <c r="F12" s="4"/>
      <c r="H12" s="25"/>
      <c r="M12" s="25"/>
      <c r="N12" s="25"/>
    </row>
    <row r="13" spans="2:14" x14ac:dyDescent="0.3">
      <c r="E13" s="4"/>
      <c r="F13" s="4"/>
      <c r="H13" s="25"/>
      <c r="M13" s="25"/>
      <c r="N13" s="25"/>
    </row>
    <row r="14" spans="2:14" x14ac:dyDescent="0.3">
      <c r="E14" s="4"/>
      <c r="F14" s="4"/>
      <c r="H14" s="25"/>
      <c r="I14" s="25"/>
      <c r="J14" s="25"/>
      <c r="K14" s="25"/>
      <c r="L14" s="25"/>
      <c r="M14" s="25"/>
      <c r="N14" s="25"/>
    </row>
    <row r="15" spans="2:14" ht="16.2" x14ac:dyDescent="0.3">
      <c r="E15" s="21"/>
      <c r="H15" s="26"/>
      <c r="I15" s="26"/>
      <c r="J15" s="26"/>
      <c r="K15" s="26"/>
      <c r="L15" s="25"/>
      <c r="M15" s="25"/>
      <c r="N15" s="25"/>
    </row>
    <row r="16" spans="2:14" ht="16.2" x14ac:dyDescent="0.3">
      <c r="E16" s="22"/>
      <c r="H16" s="26"/>
      <c r="I16" s="26"/>
      <c r="J16" s="26"/>
      <c r="K16" s="26"/>
      <c r="L16" s="25"/>
      <c r="M16" s="25"/>
      <c r="N16" s="25"/>
    </row>
    <row r="17" spans="5:14" ht="16.2" x14ac:dyDescent="0.3">
      <c r="E17" s="22"/>
      <c r="H17" s="26"/>
      <c r="I17" s="26"/>
      <c r="J17" s="26"/>
      <c r="K17" s="26"/>
      <c r="L17" s="25"/>
      <c r="M17" s="25"/>
      <c r="N17" s="25"/>
    </row>
    <row r="18" spans="5:14" x14ac:dyDescent="0.3">
      <c r="E18" s="22"/>
      <c r="H18" s="25"/>
      <c r="I18" s="25"/>
      <c r="J18" s="25"/>
      <c r="K18" s="25"/>
      <c r="L18" s="25"/>
      <c r="M18" s="25"/>
      <c r="N18" s="25"/>
    </row>
    <row r="19" spans="5:14" x14ac:dyDescent="0.3">
      <c r="E19" s="22"/>
      <c r="H19" s="25"/>
      <c r="I19" s="25"/>
      <c r="J19" s="25"/>
      <c r="K19" s="25"/>
      <c r="L19" s="25"/>
      <c r="M19" s="25"/>
      <c r="N19" s="25"/>
    </row>
    <row r="20" spans="5:14" x14ac:dyDescent="0.3">
      <c r="H20" s="25"/>
      <c r="I20" s="25"/>
      <c r="J20" s="25"/>
      <c r="K20" s="25"/>
      <c r="L20" s="25"/>
      <c r="M20" s="25"/>
      <c r="N20" s="25"/>
    </row>
    <row r="21" spans="5:14" x14ac:dyDescent="0.3">
      <c r="H21" s="25"/>
      <c r="I21" s="25"/>
      <c r="J21" s="25"/>
      <c r="K21" s="25"/>
      <c r="L21" s="25"/>
    </row>
    <row r="22" spans="5:14" x14ac:dyDescent="0.3">
      <c r="F22" s="9"/>
      <c r="H22" s="25"/>
      <c r="I22" s="25"/>
      <c r="J22" s="25"/>
      <c r="K22" s="25"/>
      <c r="L22" s="25"/>
    </row>
    <row r="23" spans="5:14" x14ac:dyDescent="0.3">
      <c r="H23" s="25"/>
      <c r="I23" s="25"/>
      <c r="J23" s="25"/>
      <c r="K23" s="25"/>
      <c r="L23" s="25"/>
    </row>
    <row r="24" spans="5:14" x14ac:dyDescent="0.3">
      <c r="H24" s="25"/>
      <c r="I24" s="25"/>
      <c r="J24" s="25"/>
      <c r="K24" s="25"/>
      <c r="L24" s="25"/>
    </row>
  </sheetData>
  <phoneticPr fontId="4"/>
  <printOptions horizontalCentered="1" verticalCentered="1"/>
  <pageMargins left="0" right="0" top="0.39370078740157483" bottom="0" header="0.39370078740157483" footer="0"/>
  <pageSetup paperSize="9" orientation="landscape" horizontalDpi="4294967293" verticalDpi="0" r:id="rId1"/>
  <headerFooter>
    <oddHeader>&amp;C&amp;"Meiryo UI,太字"&amp;14&amp;A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67FD1-D79C-4DBA-B209-4CC253B3F18E}">
  <sheetPr>
    <tabColor rgb="FFCCFFFF"/>
    <pageSetUpPr fitToPage="1"/>
  </sheetPr>
  <dimension ref="B2:N21"/>
  <sheetViews>
    <sheetView showGridLines="0" zoomScale="70" zoomScaleNormal="70" workbookViewId="0">
      <selection activeCell="F13" sqref="F13"/>
    </sheetView>
  </sheetViews>
  <sheetFormatPr defaultColWidth="2.6328125" defaultRowHeight="15" x14ac:dyDescent="0.3"/>
  <cols>
    <col min="1" max="1" width="2.6328125" customWidth="1"/>
    <col min="2" max="2" width="3" style="4" customWidth="1"/>
    <col min="3" max="3" width="9.6328125" style="4" customWidth="1"/>
    <col min="4" max="4" width="7.6328125" style="4" customWidth="1"/>
    <col min="5" max="6" width="32.6328125" customWidth="1"/>
  </cols>
  <sheetData>
    <row r="2" spans="2:14" ht="19.2" thickBot="1" x14ac:dyDescent="0.35">
      <c r="B2" s="1044" t="s">
        <v>538</v>
      </c>
    </row>
    <row r="3" spans="2:14" ht="18" customHeight="1" x14ac:dyDescent="0.3">
      <c r="B3" s="14"/>
      <c r="C3" s="15"/>
      <c r="D3" s="15"/>
      <c r="E3" s="27" t="s">
        <v>349</v>
      </c>
      <c r="F3" s="29" t="s">
        <v>26</v>
      </c>
      <c r="I3" s="25"/>
      <c r="K3" s="25"/>
      <c r="L3" s="25"/>
      <c r="M3" s="25"/>
      <c r="N3" s="25"/>
    </row>
    <row r="4" spans="2:14" ht="18" customHeight="1" x14ac:dyDescent="0.3">
      <c r="B4" s="16"/>
      <c r="C4" s="17"/>
      <c r="D4" s="17"/>
      <c r="E4" s="28" t="s">
        <v>535</v>
      </c>
      <c r="F4" s="30" t="s">
        <v>530</v>
      </c>
      <c r="I4" s="25"/>
      <c r="J4" s="25"/>
      <c r="K4" s="25"/>
      <c r="L4" s="25"/>
      <c r="M4" s="25"/>
      <c r="N4" s="25"/>
    </row>
    <row r="5" spans="2:14" ht="30.6" thickBot="1" x14ac:dyDescent="0.35">
      <c r="B5" s="16"/>
      <c r="C5" s="17"/>
      <c r="D5" s="31" t="s">
        <v>29</v>
      </c>
      <c r="E5" s="36" t="s">
        <v>531</v>
      </c>
      <c r="F5" s="37" t="s">
        <v>532</v>
      </c>
      <c r="I5" s="25"/>
      <c r="J5" s="25"/>
      <c r="K5" s="25"/>
      <c r="L5" s="25"/>
      <c r="M5" s="25"/>
      <c r="N5" s="25"/>
    </row>
    <row r="6" spans="2:14" ht="49.95" customHeight="1" thickTop="1" x14ac:dyDescent="0.3">
      <c r="B6" s="34" t="s">
        <v>5</v>
      </c>
      <c r="C6" s="35" t="s">
        <v>546</v>
      </c>
      <c r="D6" s="32" t="s">
        <v>33</v>
      </c>
      <c r="E6" s="38" t="s">
        <v>533</v>
      </c>
      <c r="F6" s="39" t="s">
        <v>548</v>
      </c>
      <c r="M6" s="25"/>
      <c r="N6" s="25"/>
    </row>
    <row r="7" spans="2:14" ht="49.95" customHeight="1" thickBot="1" x14ac:dyDescent="0.35">
      <c r="B7" s="16"/>
      <c r="C7" s="17"/>
      <c r="D7" s="33" t="s">
        <v>34</v>
      </c>
      <c r="E7" s="40"/>
      <c r="F7" s="41" t="s">
        <v>534</v>
      </c>
      <c r="M7" s="25"/>
      <c r="N7" s="25"/>
    </row>
    <row r="8" spans="2:14" ht="49.95" customHeight="1" thickTop="1" x14ac:dyDescent="0.3">
      <c r="B8" s="34" t="s">
        <v>6</v>
      </c>
      <c r="C8" s="35" t="s">
        <v>43</v>
      </c>
      <c r="D8" s="32" t="s">
        <v>33</v>
      </c>
      <c r="E8" s="38"/>
      <c r="F8" s="39" t="s">
        <v>537</v>
      </c>
      <c r="M8" s="25"/>
      <c r="N8" s="25"/>
    </row>
    <row r="9" spans="2:14" ht="70.05" customHeight="1" thickBot="1" x14ac:dyDescent="0.35">
      <c r="B9" s="674"/>
      <c r="C9" s="1041"/>
      <c r="D9" s="1042" t="s">
        <v>34</v>
      </c>
      <c r="E9" s="1043" t="s">
        <v>536</v>
      </c>
      <c r="F9" s="41"/>
      <c r="M9" s="25"/>
      <c r="N9" s="25"/>
    </row>
    <row r="10" spans="2:14" x14ac:dyDescent="0.3">
      <c r="E10" s="4"/>
      <c r="F10" s="4"/>
      <c r="H10" s="25"/>
      <c r="M10" s="25"/>
      <c r="N10" s="25"/>
    </row>
    <row r="11" spans="2:14" ht="19.2" thickBot="1" x14ac:dyDescent="0.35">
      <c r="B11" s="1044" t="s">
        <v>550</v>
      </c>
    </row>
    <row r="12" spans="2:14" ht="18" customHeight="1" x14ac:dyDescent="0.3">
      <c r="B12" s="14"/>
      <c r="C12" s="15"/>
      <c r="D12" s="15"/>
      <c r="E12" s="27" t="s">
        <v>349</v>
      </c>
      <c r="F12" s="29" t="s">
        <v>26</v>
      </c>
      <c r="I12" s="25"/>
      <c r="K12" s="25"/>
      <c r="L12" s="25"/>
      <c r="M12" s="25"/>
      <c r="N12" s="25"/>
    </row>
    <row r="13" spans="2:14" ht="18" customHeight="1" x14ac:dyDescent="0.3">
      <c r="B13" s="16"/>
      <c r="C13" s="17"/>
      <c r="D13" s="17"/>
      <c r="E13" s="28" t="s">
        <v>540</v>
      </c>
      <c r="F13" s="30" t="s">
        <v>539</v>
      </c>
      <c r="I13" s="25"/>
      <c r="J13" s="25"/>
      <c r="K13" s="25"/>
      <c r="L13" s="25"/>
      <c r="M13" s="25"/>
      <c r="N13" s="25"/>
    </row>
    <row r="14" spans="2:14" ht="30.6" thickBot="1" x14ac:dyDescent="0.35">
      <c r="B14" s="16"/>
      <c r="C14" s="17"/>
      <c r="D14" s="31" t="s">
        <v>29</v>
      </c>
      <c r="E14" s="36" t="s">
        <v>556</v>
      </c>
      <c r="F14" s="37" t="s">
        <v>555</v>
      </c>
      <c r="I14" s="25"/>
      <c r="J14" s="25"/>
      <c r="K14" s="25"/>
      <c r="L14" s="25"/>
      <c r="M14" s="25"/>
      <c r="N14" s="25"/>
    </row>
    <row r="15" spans="2:14" ht="49.95" customHeight="1" thickTop="1" x14ac:dyDescent="0.3">
      <c r="B15" s="34" t="s">
        <v>5</v>
      </c>
      <c r="C15" s="35" t="s">
        <v>546</v>
      </c>
      <c r="D15" s="32" t="s">
        <v>33</v>
      </c>
      <c r="E15" s="38" t="s">
        <v>542</v>
      </c>
      <c r="F15" s="39" t="s">
        <v>547</v>
      </c>
      <c r="M15" s="25"/>
      <c r="N15" s="25"/>
    </row>
    <row r="16" spans="2:14" ht="49.95" customHeight="1" thickBot="1" x14ac:dyDescent="0.35">
      <c r="B16" s="16"/>
      <c r="C16" s="17"/>
      <c r="D16" s="33" t="s">
        <v>34</v>
      </c>
      <c r="E16" s="40" t="s">
        <v>545</v>
      </c>
      <c r="F16" s="41" t="s">
        <v>557</v>
      </c>
      <c r="M16" s="25"/>
      <c r="N16" s="25"/>
    </row>
    <row r="17" spans="2:14" ht="49.95" customHeight="1" thickTop="1" x14ac:dyDescent="0.3">
      <c r="B17" s="34" t="s">
        <v>6</v>
      </c>
      <c r="C17" s="35" t="s">
        <v>43</v>
      </c>
      <c r="D17" s="32" t="s">
        <v>33</v>
      </c>
      <c r="E17" s="38" t="s">
        <v>543</v>
      </c>
      <c r="F17" s="39" t="s">
        <v>544</v>
      </c>
      <c r="M17" s="25"/>
      <c r="N17" s="25"/>
    </row>
    <row r="18" spans="2:14" ht="70.05" customHeight="1" thickBot="1" x14ac:dyDescent="0.35">
      <c r="B18" s="674"/>
      <c r="C18" s="1041"/>
      <c r="D18" s="1042" t="s">
        <v>34</v>
      </c>
      <c r="E18" s="1043" t="s">
        <v>536</v>
      </c>
      <c r="F18" s="41" t="s">
        <v>551</v>
      </c>
      <c r="M18" s="25"/>
      <c r="N18" s="25"/>
    </row>
    <row r="19" spans="2:14" x14ac:dyDescent="0.3">
      <c r="F19" s="9"/>
      <c r="H19" s="25"/>
      <c r="I19" s="25"/>
      <c r="J19" s="25"/>
      <c r="K19" s="25"/>
      <c r="L19" s="25"/>
    </row>
    <row r="20" spans="2:14" x14ac:dyDescent="0.3">
      <c r="H20" s="25"/>
      <c r="I20" s="25"/>
      <c r="J20" s="25"/>
      <c r="K20" s="25"/>
      <c r="L20" s="25"/>
    </row>
    <row r="21" spans="2:14" x14ac:dyDescent="0.3">
      <c r="H21" s="25"/>
      <c r="I21" s="25"/>
      <c r="J21" s="25"/>
      <c r="K21" s="25"/>
      <c r="L21" s="25"/>
    </row>
  </sheetData>
  <phoneticPr fontId="4"/>
  <printOptions horizontalCentered="1" verticalCentered="1"/>
  <pageMargins left="0" right="0" top="0.39370078740157483" bottom="0" header="0.39370078740157483" footer="0"/>
  <pageSetup paperSize="9" orientation="landscape" horizontalDpi="4294967293" verticalDpi="0" r:id="rId1"/>
  <headerFooter>
    <oddHeader>&amp;C&amp;"Meiryo UI,太字"&amp;14&amp;A</oddHead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93191-F0BF-4915-AE3F-F35ACAA0019D}">
  <sheetPr>
    <tabColor rgb="FFFFFF00"/>
    <pageSetUpPr fitToPage="1"/>
  </sheetPr>
  <dimension ref="B2:M24"/>
  <sheetViews>
    <sheetView showGridLines="0" zoomScale="85" zoomScaleNormal="85" workbookViewId="0">
      <selection activeCell="O16" sqref="O16"/>
    </sheetView>
  </sheetViews>
  <sheetFormatPr defaultColWidth="2.6328125" defaultRowHeight="15" x14ac:dyDescent="0.3"/>
  <cols>
    <col min="1" max="1" width="2.6328125" customWidth="1"/>
    <col min="2" max="2" width="3" style="4" customWidth="1"/>
    <col min="3" max="3" width="5.08984375" style="4" bestFit="1" customWidth="1"/>
    <col min="4" max="4" width="7.6328125" style="4" customWidth="1"/>
    <col min="5" max="6" width="34.6328125" customWidth="1"/>
    <col min="7" max="7" width="25.6328125" customWidth="1"/>
  </cols>
  <sheetData>
    <row r="2" spans="2:13" ht="15.6" thickBot="1" x14ac:dyDescent="0.35"/>
    <row r="3" spans="2:13" ht="18" customHeight="1" x14ac:dyDescent="0.3">
      <c r="B3" s="14"/>
      <c r="C3" s="15"/>
      <c r="D3" s="15"/>
      <c r="E3" s="27" t="s">
        <v>25</v>
      </c>
      <c r="F3" s="29" t="s">
        <v>26</v>
      </c>
      <c r="G3" s="29" t="s">
        <v>67</v>
      </c>
      <c r="H3" s="25"/>
      <c r="J3" s="25"/>
      <c r="K3" s="25"/>
      <c r="L3" s="25"/>
      <c r="M3" s="25"/>
    </row>
    <row r="4" spans="2:13" ht="60.6" thickBot="1" x14ac:dyDescent="0.35">
      <c r="B4" s="16"/>
      <c r="C4" s="17"/>
      <c r="D4" s="17"/>
      <c r="E4" s="326" t="s">
        <v>66</v>
      </c>
      <c r="F4" s="327" t="s">
        <v>138</v>
      </c>
      <c r="G4" s="327" t="s">
        <v>140</v>
      </c>
      <c r="H4" s="25"/>
      <c r="I4" s="25"/>
      <c r="J4" s="25"/>
      <c r="K4" s="25"/>
      <c r="L4" s="25"/>
      <c r="M4" s="25"/>
    </row>
    <row r="5" spans="2:13" ht="60.6" thickTop="1" x14ac:dyDescent="0.3">
      <c r="B5" s="34" t="s">
        <v>5</v>
      </c>
      <c r="C5" s="35" t="s">
        <v>8</v>
      </c>
      <c r="D5" s="32" t="s">
        <v>33</v>
      </c>
      <c r="E5" s="38" t="s">
        <v>143</v>
      </c>
      <c r="F5" s="39" t="s">
        <v>65</v>
      </c>
      <c r="G5" s="39" t="s">
        <v>142</v>
      </c>
      <c r="L5" s="25"/>
      <c r="M5" s="25"/>
    </row>
    <row r="6" spans="2:13" ht="45.6" thickBot="1" x14ac:dyDescent="0.35">
      <c r="B6" s="16"/>
      <c r="C6" s="17"/>
      <c r="D6" s="33" t="s">
        <v>34</v>
      </c>
      <c r="E6" s="40" t="s">
        <v>64</v>
      </c>
      <c r="F6" s="41" t="s">
        <v>143</v>
      </c>
      <c r="G6" s="41" t="s">
        <v>141</v>
      </c>
      <c r="L6" s="25"/>
      <c r="M6" s="25"/>
    </row>
    <row r="7" spans="2:13" ht="30.6" thickTop="1" x14ac:dyDescent="0.3">
      <c r="B7" s="34" t="s">
        <v>6</v>
      </c>
      <c r="C7" s="35" t="s">
        <v>4</v>
      </c>
      <c r="D7" s="32" t="s">
        <v>33</v>
      </c>
      <c r="E7" s="38" t="s">
        <v>61</v>
      </c>
      <c r="F7" s="39" t="s">
        <v>146</v>
      </c>
      <c r="G7" s="39" t="s">
        <v>142</v>
      </c>
      <c r="L7" s="25"/>
      <c r="M7" s="25"/>
    </row>
    <row r="8" spans="2:13" ht="30.6" thickBot="1" x14ac:dyDescent="0.35">
      <c r="B8" s="16"/>
      <c r="C8" s="17"/>
      <c r="D8" s="33" t="s">
        <v>34</v>
      </c>
      <c r="E8" s="40" t="s">
        <v>62</v>
      </c>
      <c r="F8" s="41" t="s">
        <v>144</v>
      </c>
      <c r="G8" s="41" t="s">
        <v>145</v>
      </c>
      <c r="L8" s="25"/>
      <c r="M8" s="25"/>
    </row>
    <row r="9" spans="2:13" ht="15.6" thickTop="1" x14ac:dyDescent="0.3">
      <c r="B9" s="34" t="s">
        <v>7</v>
      </c>
      <c r="C9" s="35" t="s">
        <v>60</v>
      </c>
      <c r="D9" s="32" t="s">
        <v>33</v>
      </c>
      <c r="E9" s="38" t="s">
        <v>63</v>
      </c>
      <c r="F9" s="39" t="s">
        <v>143</v>
      </c>
      <c r="G9" s="39" t="s">
        <v>142</v>
      </c>
      <c r="L9" s="25"/>
      <c r="M9" s="25"/>
    </row>
    <row r="10" spans="2:13" ht="15.6" thickBot="1" x14ac:dyDescent="0.35">
      <c r="B10" s="16"/>
      <c r="C10" s="17"/>
      <c r="D10" s="33" t="s">
        <v>34</v>
      </c>
      <c r="E10" s="40" t="s">
        <v>143</v>
      </c>
      <c r="F10" s="41" t="s">
        <v>139</v>
      </c>
      <c r="G10" s="41" t="s">
        <v>142</v>
      </c>
      <c r="L10" s="25"/>
      <c r="M10" s="25"/>
    </row>
    <row r="11" spans="2:13" x14ac:dyDescent="0.3">
      <c r="B11" s="10"/>
      <c r="C11" s="10"/>
      <c r="D11" s="18"/>
      <c r="E11" s="19"/>
      <c r="F11" s="10"/>
      <c r="G11" s="10"/>
      <c r="L11" s="25"/>
      <c r="M11" s="25"/>
    </row>
    <row r="12" spans="2:13" x14ac:dyDescent="0.3">
      <c r="F12" s="4"/>
      <c r="G12" s="4"/>
      <c r="L12" s="25"/>
      <c r="M12" s="25"/>
    </row>
    <row r="13" spans="2:13" x14ac:dyDescent="0.3">
      <c r="E13" s="4"/>
      <c r="F13" s="4"/>
      <c r="G13" s="4"/>
      <c r="L13" s="25"/>
      <c r="M13" s="25"/>
    </row>
    <row r="14" spans="2:13" x14ac:dyDescent="0.3">
      <c r="E14" s="4"/>
      <c r="F14" s="4"/>
      <c r="G14" s="4"/>
      <c r="H14" s="25"/>
      <c r="I14" s="25"/>
      <c r="J14" s="25"/>
      <c r="K14" s="25"/>
      <c r="L14" s="25"/>
      <c r="M14" s="25"/>
    </row>
    <row r="15" spans="2:13" ht="16.2" x14ac:dyDescent="0.3">
      <c r="E15" s="21"/>
      <c r="H15" s="26"/>
      <c r="I15" s="26"/>
      <c r="J15" s="26"/>
      <c r="K15" s="25"/>
      <c r="L15" s="25"/>
      <c r="M15" s="25"/>
    </row>
    <row r="16" spans="2:13" ht="16.2" x14ac:dyDescent="0.3">
      <c r="E16" s="22"/>
      <c r="H16" s="26"/>
      <c r="I16" s="26"/>
      <c r="J16" s="26"/>
      <c r="K16" s="25"/>
      <c r="L16" s="25"/>
      <c r="M16" s="25"/>
    </row>
    <row r="17" spans="5:13" ht="16.2" x14ac:dyDescent="0.3">
      <c r="E17" s="22"/>
      <c r="H17" s="26"/>
      <c r="I17" s="26"/>
      <c r="J17" s="26"/>
      <c r="K17" s="25"/>
      <c r="L17" s="25"/>
      <c r="M17" s="25"/>
    </row>
    <row r="18" spans="5:13" x14ac:dyDescent="0.3">
      <c r="E18" s="22"/>
      <c r="H18" s="25"/>
      <c r="I18" s="25"/>
      <c r="J18" s="25"/>
      <c r="K18" s="25"/>
      <c r="L18" s="25"/>
      <c r="M18" s="25"/>
    </row>
    <row r="19" spans="5:13" x14ac:dyDescent="0.3">
      <c r="E19" s="22"/>
      <c r="H19" s="25"/>
      <c r="I19" s="25"/>
      <c r="J19" s="25"/>
      <c r="K19" s="25"/>
      <c r="L19" s="25"/>
      <c r="M19" s="25"/>
    </row>
    <row r="20" spans="5:13" x14ac:dyDescent="0.3">
      <c r="H20" s="25"/>
      <c r="I20" s="25"/>
      <c r="J20" s="25"/>
      <c r="K20" s="25"/>
      <c r="L20" s="25"/>
      <c r="M20" s="25"/>
    </row>
    <row r="21" spans="5:13" x14ac:dyDescent="0.3">
      <c r="H21" s="25"/>
      <c r="I21" s="25"/>
      <c r="J21" s="25"/>
      <c r="K21" s="25"/>
    </row>
    <row r="22" spans="5:13" x14ac:dyDescent="0.3">
      <c r="F22" s="9"/>
      <c r="G22" s="9"/>
      <c r="H22" s="25"/>
      <c r="I22" s="25"/>
      <c r="J22" s="25"/>
      <c r="K22" s="25"/>
    </row>
    <row r="23" spans="5:13" x14ac:dyDescent="0.3">
      <c r="H23" s="25"/>
      <c r="I23" s="25"/>
      <c r="J23" s="25"/>
      <c r="K23" s="25"/>
    </row>
    <row r="24" spans="5:13" x14ac:dyDescent="0.3">
      <c r="H24" s="25"/>
      <c r="I24" s="25"/>
      <c r="J24" s="25"/>
      <c r="K24" s="25"/>
    </row>
  </sheetData>
  <phoneticPr fontId="4"/>
  <printOptions horizontalCentered="1" verticalCentered="1"/>
  <pageMargins left="0" right="0" top="0.39370078740157483" bottom="0" header="0.39370078740157483" footer="0"/>
  <pageSetup paperSize="9" orientation="landscape" horizontalDpi="4294967293" verticalDpi="0" r:id="rId1"/>
  <headerFooter>
    <oddHeader>&amp;C&amp;"Meiryo UI,太字"&amp;14&amp;A</oddHead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7CCA3-261E-4DE3-AE83-C78067ED29D7}">
  <sheetPr>
    <tabColor rgb="FFFFC000"/>
    <pageSetUpPr fitToPage="1"/>
  </sheetPr>
  <dimension ref="B1:S62"/>
  <sheetViews>
    <sheetView showGridLines="0" view="pageBreakPreview" zoomScale="60" zoomScaleNormal="60" workbookViewId="0">
      <selection activeCell="O16" sqref="O16"/>
    </sheetView>
  </sheetViews>
  <sheetFormatPr defaultColWidth="2.453125" defaultRowHeight="15" outlineLevelRow="1" x14ac:dyDescent="0.3"/>
  <cols>
    <col min="1" max="1" width="2.453125" style="55" customWidth="1"/>
    <col min="2" max="2" width="6.08984375" style="215" customWidth="1"/>
    <col min="3" max="3" width="10.6328125" style="55" bestFit="1" customWidth="1"/>
    <col min="4" max="4" width="8" style="55" customWidth="1"/>
    <col min="5" max="7" width="13.6328125" style="56" customWidth="1"/>
    <col min="8" max="8" width="1.54296875" style="55" customWidth="1"/>
    <col min="9" max="11" width="13.6328125" style="56" customWidth="1"/>
    <col min="12" max="12" width="1.54296875" style="55" customWidth="1"/>
    <col min="13" max="14" width="13.6328125" style="56" customWidth="1"/>
    <col min="15" max="15" width="1.54296875" style="55" customWidth="1"/>
    <col min="16" max="16" width="20.6328125" style="57" customWidth="1"/>
    <col min="17" max="17" width="1.6328125" style="55" customWidth="1"/>
    <col min="18" max="16384" width="2.453125" style="55"/>
  </cols>
  <sheetData>
    <row r="1" spans="2:16" ht="10.050000000000001" customHeight="1" x14ac:dyDescent="0.3">
      <c r="B1" s="55"/>
    </row>
    <row r="2" spans="2:16" ht="30" x14ac:dyDescent="0.3">
      <c r="B2" s="58" t="s">
        <v>68</v>
      </c>
    </row>
    <row r="3" spans="2:16" ht="4.95" customHeight="1" x14ac:dyDescent="0.3">
      <c r="B3" s="55"/>
    </row>
    <row r="4" spans="2:16" s="59" customFormat="1" ht="22.8" x14ac:dyDescent="0.3">
      <c r="E4" s="60" t="s">
        <v>69</v>
      </c>
      <c r="F4" s="61"/>
      <c r="G4" s="61"/>
      <c r="I4" s="60" t="s">
        <v>70</v>
      </c>
      <c r="J4" s="61"/>
      <c r="K4" s="61"/>
      <c r="N4" s="62" t="s">
        <v>71</v>
      </c>
      <c r="P4" s="63"/>
    </row>
    <row r="5" spans="2:16" ht="4.95" customHeight="1" thickBot="1" x14ac:dyDescent="0.35">
      <c r="B5" s="55"/>
      <c r="H5" s="64"/>
      <c r="L5" s="64"/>
    </row>
    <row r="6" spans="2:16" s="74" customFormat="1" ht="18" customHeight="1" x14ac:dyDescent="0.3">
      <c r="B6" s="1069" t="s">
        <v>72</v>
      </c>
      <c r="C6" s="65" t="s">
        <v>73</v>
      </c>
      <c r="D6" s="66"/>
      <c r="E6" s="67">
        <v>1</v>
      </c>
      <c r="F6" s="68">
        <f>E6+1</f>
        <v>2</v>
      </c>
      <c r="G6" s="69">
        <f>F6+1</f>
        <v>3</v>
      </c>
      <c r="H6" s="70"/>
      <c r="I6" s="67">
        <v>14</v>
      </c>
      <c r="J6" s="68">
        <f>I6+1</f>
        <v>15</v>
      </c>
      <c r="K6" s="71">
        <f>J6+1</f>
        <v>16</v>
      </c>
      <c r="L6" s="64"/>
      <c r="M6" s="72"/>
      <c r="N6" s="73"/>
      <c r="P6" s="75"/>
    </row>
    <row r="7" spans="2:16" s="74" customFormat="1" ht="18" customHeight="1" thickBot="1" x14ac:dyDescent="0.35">
      <c r="B7" s="1070"/>
      <c r="C7" s="76" t="s">
        <v>74</v>
      </c>
      <c r="D7" s="77" t="s">
        <v>75</v>
      </c>
      <c r="E7" s="78">
        <v>1550</v>
      </c>
      <c r="F7" s="79">
        <v>1550</v>
      </c>
      <c r="G7" s="80">
        <v>1550</v>
      </c>
      <c r="H7" s="70"/>
      <c r="I7" s="81">
        <v>1550</v>
      </c>
      <c r="J7" s="79">
        <v>1550</v>
      </c>
      <c r="K7" s="82">
        <v>1550</v>
      </c>
      <c r="L7" s="64"/>
      <c r="M7" s="83"/>
      <c r="N7" s="84"/>
      <c r="P7" s="75"/>
    </row>
    <row r="8" spans="2:16" s="74" customFormat="1" ht="18" hidden="1" customHeight="1" outlineLevel="1" thickTop="1" x14ac:dyDescent="0.3">
      <c r="B8" s="1070"/>
      <c r="C8" s="85" t="s">
        <v>76</v>
      </c>
      <c r="D8" s="86"/>
      <c r="E8" s="87"/>
      <c r="F8" s="88"/>
      <c r="G8" s="89"/>
      <c r="H8" s="70"/>
      <c r="I8" s="90"/>
      <c r="J8" s="91"/>
      <c r="K8" s="92"/>
      <c r="L8" s="64"/>
      <c r="M8" s="93"/>
      <c r="N8" s="94"/>
      <c r="P8" s="75"/>
    </row>
    <row r="9" spans="2:16" s="74" customFormat="1" ht="18" customHeight="1" collapsed="1" thickTop="1" x14ac:dyDescent="0.3">
      <c r="B9" s="1070"/>
      <c r="C9" s="95" t="s">
        <v>77</v>
      </c>
      <c r="D9" s="96"/>
      <c r="E9" s="97"/>
      <c r="F9" s="98"/>
      <c r="G9" s="99"/>
      <c r="H9" s="70"/>
      <c r="I9" s="100"/>
      <c r="J9" s="98"/>
      <c r="K9" s="101"/>
      <c r="L9" s="64"/>
      <c r="M9" s="93"/>
      <c r="N9" s="94"/>
      <c r="P9" s="75"/>
    </row>
    <row r="10" spans="2:16" s="74" customFormat="1" ht="18" customHeight="1" x14ac:dyDescent="0.3">
      <c r="B10" s="1070"/>
      <c r="C10" s="102" t="s">
        <v>78</v>
      </c>
      <c r="D10" s="103"/>
      <c r="E10" s="104"/>
      <c r="F10" s="105"/>
      <c r="G10" s="106"/>
      <c r="H10" s="70"/>
      <c r="I10" s="107"/>
      <c r="J10" s="108"/>
      <c r="K10" s="109"/>
      <c r="L10" s="64"/>
      <c r="M10" s="110"/>
      <c r="N10" s="111"/>
      <c r="P10" s="75"/>
    </row>
    <row r="11" spans="2:16" s="74" customFormat="1" ht="18" customHeight="1" x14ac:dyDescent="0.3">
      <c r="B11" s="1070"/>
      <c r="C11" s="112" t="s">
        <v>79</v>
      </c>
      <c r="D11" s="113" t="s">
        <v>75</v>
      </c>
      <c r="E11" s="114"/>
      <c r="F11" s="115"/>
      <c r="G11" s="116"/>
      <c r="H11" s="70"/>
      <c r="I11" s="117"/>
      <c r="J11" s="115"/>
      <c r="K11" s="118"/>
      <c r="L11" s="64"/>
      <c r="M11" s="119"/>
      <c r="N11" s="94"/>
      <c r="P11" s="75"/>
    </row>
    <row r="12" spans="2:16" s="74" customFormat="1" ht="18" hidden="1" customHeight="1" outlineLevel="1" x14ac:dyDescent="0.3">
      <c r="B12" s="1070"/>
      <c r="C12" s="120" t="s">
        <v>80</v>
      </c>
      <c r="D12" s="121"/>
      <c r="E12" s="122" t="str">
        <f>IF(E10="","空き",IF(E7&gt;=E11,"〇","×"))</f>
        <v>空き</v>
      </c>
      <c r="F12" s="123" t="str">
        <f t="shared" ref="F12:J12" si="0">IF(F10="","空き",IF(F7&gt;=F11,"〇","×"))</f>
        <v>空き</v>
      </c>
      <c r="G12" s="124" t="str">
        <f>IF(G10="","空き",IF(G7&gt;=G11,"〇","×"))</f>
        <v>空き</v>
      </c>
      <c r="H12" s="70"/>
      <c r="I12" s="125" t="str">
        <f t="shared" si="0"/>
        <v>空き</v>
      </c>
      <c r="J12" s="126" t="str">
        <f t="shared" si="0"/>
        <v>空き</v>
      </c>
      <c r="K12" s="127" t="str">
        <f>IF(K10="","空き",IF(K7&gt;=K11,"〇","×"))</f>
        <v>空き</v>
      </c>
      <c r="L12" s="64"/>
      <c r="M12" s="93"/>
      <c r="N12" s="94"/>
      <c r="P12" s="75"/>
    </row>
    <row r="13" spans="2:16" s="74" customFormat="1" ht="18" customHeight="1" collapsed="1" thickBot="1" x14ac:dyDescent="0.35">
      <c r="B13" s="1071"/>
      <c r="C13" s="128" t="s">
        <v>81</v>
      </c>
      <c r="D13" s="129"/>
      <c r="E13" s="130" t="s">
        <v>82</v>
      </c>
      <c r="F13" s="131"/>
      <c r="G13" s="132"/>
      <c r="H13" s="70"/>
      <c r="I13" s="130" t="s">
        <v>82</v>
      </c>
      <c r="J13" s="131"/>
      <c r="K13" s="133"/>
      <c r="L13" s="64"/>
      <c r="M13" s="134"/>
      <c r="N13" s="135"/>
      <c r="P13" s="75"/>
    </row>
    <row r="14" spans="2:16" ht="4.95" customHeight="1" thickBot="1" x14ac:dyDescent="0.35">
      <c r="B14" s="136"/>
      <c r="E14" s="137"/>
      <c r="F14" s="138"/>
      <c r="G14" s="138"/>
      <c r="H14" s="64"/>
      <c r="I14" s="138"/>
      <c r="J14" s="138"/>
      <c r="K14" s="138"/>
      <c r="L14" s="64"/>
      <c r="M14" s="139"/>
      <c r="N14" s="140"/>
    </row>
    <row r="15" spans="2:16" s="74" customFormat="1" ht="18" customHeight="1" x14ac:dyDescent="0.3">
      <c r="B15" s="1069" t="s">
        <v>83</v>
      </c>
      <c r="C15" s="65" t="s">
        <v>73</v>
      </c>
      <c r="D15" s="66"/>
      <c r="E15" s="141">
        <v>4</v>
      </c>
      <c r="F15" s="142">
        <v>5</v>
      </c>
      <c r="G15" s="143"/>
      <c r="H15" s="70"/>
      <c r="I15" s="141">
        <v>17</v>
      </c>
      <c r="J15" s="144">
        <f>I15+1</f>
        <v>18</v>
      </c>
      <c r="K15" s="143"/>
      <c r="L15" s="64"/>
      <c r="M15" s="93"/>
      <c r="N15" s="145"/>
      <c r="P15" s="75"/>
    </row>
    <row r="16" spans="2:16" s="74" customFormat="1" ht="18" customHeight="1" thickBot="1" x14ac:dyDescent="0.35">
      <c r="B16" s="1070"/>
      <c r="C16" s="76" t="s">
        <v>74</v>
      </c>
      <c r="D16" s="77" t="s">
        <v>75</v>
      </c>
      <c r="E16" s="146">
        <v>1550</v>
      </c>
      <c r="F16" s="147">
        <v>1550</v>
      </c>
      <c r="G16" s="148"/>
      <c r="H16" s="70"/>
      <c r="I16" s="146">
        <v>1550</v>
      </c>
      <c r="J16" s="147">
        <v>1550</v>
      </c>
      <c r="K16" s="148"/>
      <c r="L16" s="64"/>
      <c r="M16" s="93"/>
      <c r="N16" s="145"/>
      <c r="P16" s="75"/>
    </row>
    <row r="17" spans="2:16" s="74" customFormat="1" ht="18" hidden="1" customHeight="1" outlineLevel="1" thickTop="1" x14ac:dyDescent="0.3">
      <c r="B17" s="1070"/>
      <c r="C17" s="149" t="s">
        <v>76</v>
      </c>
      <c r="D17" s="150"/>
      <c r="E17" s="90"/>
      <c r="F17" s="89"/>
      <c r="G17" s="148"/>
      <c r="H17" s="70"/>
      <c r="I17" s="151"/>
      <c r="J17" s="89"/>
      <c r="K17" s="148"/>
      <c r="L17" s="64"/>
      <c r="M17" s="93"/>
      <c r="N17" s="145"/>
      <c r="P17" s="75"/>
    </row>
    <row r="18" spans="2:16" s="74" customFormat="1" ht="18" customHeight="1" collapsed="1" thickTop="1" x14ac:dyDescent="0.3">
      <c r="B18" s="1070"/>
      <c r="C18" s="95" t="s">
        <v>77</v>
      </c>
      <c r="D18" s="96"/>
      <c r="E18" s="100"/>
      <c r="F18" s="99"/>
      <c r="G18" s="148"/>
      <c r="H18" s="70"/>
      <c r="I18" s="152"/>
      <c r="J18" s="153"/>
      <c r="K18" s="154"/>
      <c r="L18" s="64"/>
      <c r="M18" s="93"/>
      <c r="N18" s="145"/>
      <c r="P18" s="75"/>
    </row>
    <row r="19" spans="2:16" s="74" customFormat="1" ht="18" customHeight="1" x14ac:dyDescent="0.3">
      <c r="B19" s="1070"/>
      <c r="C19" s="155" t="s">
        <v>78</v>
      </c>
      <c r="D19" s="156"/>
      <c r="E19" s="157"/>
      <c r="F19" s="106"/>
      <c r="G19" s="148"/>
      <c r="H19" s="70"/>
      <c r="I19" s="158"/>
      <c r="J19" s="106"/>
      <c r="K19" s="154"/>
      <c r="L19" s="64"/>
      <c r="M19" s="159"/>
      <c r="N19" s="145"/>
      <c r="P19" s="75"/>
    </row>
    <row r="20" spans="2:16" s="74" customFormat="1" ht="18" customHeight="1" x14ac:dyDescent="0.3">
      <c r="B20" s="1070"/>
      <c r="C20" s="112" t="s">
        <v>79</v>
      </c>
      <c r="D20" s="113" t="s">
        <v>75</v>
      </c>
      <c r="E20" s="160"/>
      <c r="F20" s="116"/>
      <c r="G20" s="148"/>
      <c r="H20" s="70"/>
      <c r="I20" s="160"/>
      <c r="J20" s="161"/>
      <c r="K20" s="148"/>
      <c r="L20" s="64"/>
      <c r="M20" s="119"/>
      <c r="N20" s="145"/>
      <c r="P20" s="75"/>
    </row>
    <row r="21" spans="2:16" s="74" customFormat="1" ht="18" hidden="1" customHeight="1" outlineLevel="1" x14ac:dyDescent="0.3">
      <c r="B21" s="1070"/>
      <c r="C21" s="120" t="s">
        <v>80</v>
      </c>
      <c r="D21" s="121"/>
      <c r="E21" s="122" t="str">
        <f t="shared" ref="E21:F21" si="1">IF(E19="","空き",IF(E16&gt;=E20,"〇","×"))</f>
        <v>空き</v>
      </c>
      <c r="F21" s="162" t="str">
        <f t="shared" si="1"/>
        <v>空き</v>
      </c>
      <c r="G21" s="148"/>
      <c r="H21" s="70"/>
      <c r="I21" s="122" t="str">
        <f t="shared" ref="I21" si="2">IF(I19="","空き",IF(I16&gt;I20,"〇","×"))</f>
        <v>空き</v>
      </c>
      <c r="J21" s="163" t="str">
        <f>IF(J19="","空き",IF(J16&gt;J20,"〇","×"))</f>
        <v>空き</v>
      </c>
      <c r="K21" s="148"/>
      <c r="L21" s="64"/>
      <c r="M21" s="93"/>
      <c r="N21" s="145"/>
      <c r="P21" s="75"/>
    </row>
    <row r="22" spans="2:16" s="74" customFormat="1" ht="18" customHeight="1" collapsed="1" thickBot="1" x14ac:dyDescent="0.35">
      <c r="B22" s="1071"/>
      <c r="C22" s="128" t="s">
        <v>81</v>
      </c>
      <c r="D22" s="129"/>
      <c r="E22" s="130" t="s">
        <v>82</v>
      </c>
      <c r="F22" s="132"/>
      <c r="G22" s="164"/>
      <c r="H22" s="70"/>
      <c r="I22" s="130" t="s">
        <v>82</v>
      </c>
      <c r="J22" s="165"/>
      <c r="K22" s="164"/>
      <c r="L22" s="64"/>
      <c r="M22" s="166"/>
      <c r="N22" s="167"/>
      <c r="P22" s="75"/>
    </row>
    <row r="23" spans="2:16" ht="4.95" customHeight="1" thickBot="1" x14ac:dyDescent="0.35">
      <c r="B23" s="136"/>
      <c r="E23" s="138"/>
      <c r="F23" s="138"/>
      <c r="G23" s="138"/>
      <c r="H23" s="64"/>
      <c r="I23" s="138"/>
      <c r="J23" s="138"/>
      <c r="K23" s="138"/>
      <c r="L23" s="64"/>
      <c r="M23" s="138"/>
      <c r="N23" s="138"/>
    </row>
    <row r="24" spans="2:16" s="74" customFormat="1" ht="18" customHeight="1" x14ac:dyDescent="0.3">
      <c r="B24" s="1069" t="s">
        <v>84</v>
      </c>
      <c r="C24" s="65" t="s">
        <v>73</v>
      </c>
      <c r="D24" s="66"/>
      <c r="E24" s="141">
        <v>6</v>
      </c>
      <c r="F24" s="142">
        <f>E24+1</f>
        <v>7</v>
      </c>
      <c r="G24" s="143"/>
      <c r="H24" s="70"/>
      <c r="I24" s="141">
        <v>19</v>
      </c>
      <c r="J24" s="144">
        <f>I24+1</f>
        <v>20</v>
      </c>
      <c r="K24" s="143"/>
      <c r="L24" s="168"/>
      <c r="M24" s="67">
        <v>27</v>
      </c>
      <c r="N24" s="169">
        <v>28</v>
      </c>
      <c r="O24" s="170"/>
      <c r="P24" s="171" t="s">
        <v>85</v>
      </c>
    </row>
    <row r="25" spans="2:16" s="74" customFormat="1" ht="18" customHeight="1" thickBot="1" x14ac:dyDescent="0.35">
      <c r="B25" s="1070"/>
      <c r="C25" s="76" t="s">
        <v>74</v>
      </c>
      <c r="D25" s="77" t="s">
        <v>75</v>
      </c>
      <c r="E25" s="146">
        <v>2100</v>
      </c>
      <c r="F25" s="147">
        <v>2100</v>
      </c>
      <c r="G25" s="148"/>
      <c r="H25" s="70"/>
      <c r="I25" s="172">
        <v>2100</v>
      </c>
      <c r="J25" s="147">
        <v>2100</v>
      </c>
      <c r="K25" s="148"/>
      <c r="L25" s="168"/>
      <c r="M25" s="172">
        <v>2100</v>
      </c>
      <c r="N25" s="173">
        <v>2100</v>
      </c>
      <c r="O25" s="170"/>
      <c r="P25" s="174">
        <v>2100</v>
      </c>
    </row>
    <row r="26" spans="2:16" s="74" customFormat="1" ht="18" hidden="1" customHeight="1" outlineLevel="1" thickTop="1" x14ac:dyDescent="0.3">
      <c r="B26" s="1070"/>
      <c r="C26" s="149" t="s">
        <v>76</v>
      </c>
      <c r="D26" s="150"/>
      <c r="E26" s="151"/>
      <c r="F26" s="175"/>
      <c r="G26" s="148"/>
      <c r="H26" s="70"/>
      <c r="I26" s="151"/>
      <c r="J26" s="89"/>
      <c r="K26" s="148"/>
      <c r="L26" s="168"/>
      <c r="M26" s="151"/>
      <c r="N26" s="176"/>
      <c r="O26" s="170"/>
      <c r="P26" s="177"/>
    </row>
    <row r="27" spans="2:16" s="74" customFormat="1" ht="18" customHeight="1" collapsed="1" thickTop="1" x14ac:dyDescent="0.3">
      <c r="B27" s="1070"/>
      <c r="C27" s="95" t="s">
        <v>77</v>
      </c>
      <c r="D27" s="96"/>
      <c r="E27" s="152"/>
      <c r="F27" s="178"/>
      <c r="G27" s="148"/>
      <c r="H27" s="70"/>
      <c r="I27" s="152"/>
      <c r="J27" s="99"/>
      <c r="K27" s="148"/>
      <c r="L27" s="168"/>
      <c r="M27" s="152"/>
      <c r="N27" s="179"/>
      <c r="O27" s="170"/>
      <c r="P27" s="180"/>
    </row>
    <row r="28" spans="2:16" s="74" customFormat="1" ht="18" customHeight="1" x14ac:dyDescent="0.3">
      <c r="B28" s="1070"/>
      <c r="C28" s="155" t="s">
        <v>78</v>
      </c>
      <c r="D28" s="156"/>
      <c r="E28" s="158"/>
      <c r="F28" s="106"/>
      <c r="G28" s="148"/>
      <c r="H28" s="70"/>
      <c r="I28" s="158"/>
      <c r="J28" s="106"/>
      <c r="K28" s="148"/>
      <c r="L28" s="168"/>
      <c r="M28" s="158"/>
      <c r="N28" s="181"/>
      <c r="O28" s="170"/>
      <c r="P28" s="182"/>
    </row>
    <row r="29" spans="2:16" s="74" customFormat="1" ht="18" customHeight="1" x14ac:dyDescent="0.3">
      <c r="B29" s="1070"/>
      <c r="C29" s="85" t="s">
        <v>79</v>
      </c>
      <c r="D29" s="86" t="s">
        <v>75</v>
      </c>
      <c r="E29" s="183"/>
      <c r="F29" s="184"/>
      <c r="G29" s="148"/>
      <c r="H29" s="70"/>
      <c r="I29" s="183"/>
      <c r="J29" s="185"/>
      <c r="K29" s="148"/>
      <c r="L29" s="168"/>
      <c r="M29" s="183"/>
      <c r="N29" s="186"/>
      <c r="O29" s="170"/>
      <c r="P29" s="187"/>
    </row>
    <row r="30" spans="2:16" s="74" customFormat="1" ht="18" hidden="1" customHeight="1" outlineLevel="1" x14ac:dyDescent="0.3">
      <c r="B30" s="1070"/>
      <c r="C30" s="120" t="s">
        <v>80</v>
      </c>
      <c r="D30" s="121"/>
      <c r="E30" s="122" t="str">
        <f>IF(E28="","空き",IF(E25&lt;E29,"×",IF(E29&gt;=1750,"〇","×")))</f>
        <v>空き</v>
      </c>
      <c r="F30" s="162" t="str">
        <f>IF(F28="","空き",IF(F25&lt;F29,"×",IF(F29&gt;=1750,"〇","×")))</f>
        <v>空き</v>
      </c>
      <c r="G30" s="148"/>
      <c r="H30" s="70"/>
      <c r="I30" s="122" t="str">
        <f t="shared" ref="I30:J30" si="3">IF(I28="","空き",IF(I25&lt;I29,"×",IF(I29&gt;=1750,"〇","×")))</f>
        <v>空き</v>
      </c>
      <c r="J30" s="163" t="str">
        <f t="shared" si="3"/>
        <v>空き</v>
      </c>
      <c r="K30" s="148"/>
      <c r="L30" s="168"/>
      <c r="M30" s="188" t="str">
        <f>IF(M28="","空き",IF(M25&lt;M29,"×",IF(M29&gt;=1750,"〇","×")))</f>
        <v>空き</v>
      </c>
      <c r="N30" s="189" t="str">
        <f>IF(N28="","空き",IF(N25&lt;N29,"×",IF(N29&gt;=1750,"〇","×")))</f>
        <v>空き</v>
      </c>
      <c r="O30" s="170"/>
      <c r="P30" s="190" t="str">
        <f>IF(P28="","空き",IF(P25&lt;P29,"×",IF(P29&gt;=1750,"〇","×")))</f>
        <v>空き</v>
      </c>
    </row>
    <row r="31" spans="2:16" s="74" customFormat="1" ht="18" customHeight="1" collapsed="1" thickBot="1" x14ac:dyDescent="0.35">
      <c r="B31" s="1071"/>
      <c r="C31" s="128" t="s">
        <v>81</v>
      </c>
      <c r="D31" s="129"/>
      <c r="E31" s="130" t="s">
        <v>86</v>
      </c>
      <c r="F31" s="132"/>
      <c r="G31" s="164"/>
      <c r="H31" s="70"/>
      <c r="I31" s="130" t="s">
        <v>86</v>
      </c>
      <c r="J31" s="165"/>
      <c r="K31" s="164"/>
      <c r="L31" s="168"/>
      <c r="M31" s="130" t="s">
        <v>86</v>
      </c>
      <c r="N31" s="191"/>
      <c r="O31" s="170"/>
      <c r="P31" s="192" t="s">
        <v>87</v>
      </c>
    </row>
    <row r="32" spans="2:16" ht="4.95" customHeight="1" thickBot="1" x14ac:dyDescent="0.35">
      <c r="B32" s="136"/>
      <c r="E32" s="138"/>
      <c r="F32" s="138"/>
      <c r="G32" s="138"/>
      <c r="H32" s="64"/>
      <c r="I32" s="138"/>
      <c r="J32" s="138"/>
      <c r="K32" s="138"/>
      <c r="L32" s="64"/>
      <c r="M32" s="138"/>
      <c r="N32" s="138"/>
    </row>
    <row r="33" spans="2:19" s="74" customFormat="1" ht="18" customHeight="1" x14ac:dyDescent="0.3">
      <c r="B33" s="1069" t="s">
        <v>88</v>
      </c>
      <c r="C33" s="65" t="s">
        <v>73</v>
      </c>
      <c r="D33" s="66"/>
      <c r="E33" s="141">
        <v>8</v>
      </c>
      <c r="F33" s="193">
        <f>E33+1</f>
        <v>9</v>
      </c>
      <c r="G33" s="142">
        <f>F33+1</f>
        <v>10</v>
      </c>
      <c r="H33" s="70"/>
      <c r="I33" s="141">
        <v>21</v>
      </c>
      <c r="J33" s="193">
        <f>I33+1</f>
        <v>22</v>
      </c>
      <c r="K33" s="194">
        <f>J33+1</f>
        <v>23</v>
      </c>
      <c r="L33" s="64"/>
      <c r="M33" s="195"/>
      <c r="N33" s="196"/>
      <c r="P33" s="197"/>
    </row>
    <row r="34" spans="2:19" s="74" customFormat="1" ht="18" customHeight="1" thickBot="1" x14ac:dyDescent="0.35">
      <c r="B34" s="1070"/>
      <c r="C34" s="76" t="s">
        <v>74</v>
      </c>
      <c r="D34" s="77" t="s">
        <v>75</v>
      </c>
      <c r="E34" s="146">
        <v>1750</v>
      </c>
      <c r="F34" s="198">
        <v>1750</v>
      </c>
      <c r="G34" s="199">
        <v>1750</v>
      </c>
      <c r="H34" s="70"/>
      <c r="I34" s="146">
        <v>1750</v>
      </c>
      <c r="J34" s="198">
        <v>1750</v>
      </c>
      <c r="K34" s="200">
        <v>1750</v>
      </c>
      <c r="L34" s="64"/>
      <c r="M34" s="93"/>
      <c r="N34" s="94"/>
      <c r="P34" s="197"/>
    </row>
    <row r="35" spans="2:19" s="74" customFormat="1" ht="18" hidden="1" customHeight="1" outlineLevel="1" thickTop="1" x14ac:dyDescent="0.3">
      <c r="B35" s="1070"/>
      <c r="C35" s="85" t="s">
        <v>76</v>
      </c>
      <c r="D35" s="86"/>
      <c r="E35" s="183"/>
      <c r="F35" s="88"/>
      <c r="G35" s="201"/>
      <c r="H35" s="70"/>
      <c r="I35" s="183"/>
      <c r="J35" s="88"/>
      <c r="K35" s="202"/>
      <c r="L35" s="64"/>
      <c r="M35" s="93"/>
      <c r="N35" s="94"/>
      <c r="P35" s="197"/>
    </row>
    <row r="36" spans="2:19" s="74" customFormat="1" ht="18" customHeight="1" collapsed="1" thickTop="1" x14ac:dyDescent="0.3">
      <c r="B36" s="1070"/>
      <c r="C36" s="95" t="s">
        <v>77</v>
      </c>
      <c r="D36" s="96"/>
      <c r="E36" s="152"/>
      <c r="F36" s="98"/>
      <c r="G36" s="178"/>
      <c r="H36" s="70"/>
      <c r="I36" s="152"/>
      <c r="J36" s="98"/>
      <c r="K36" s="101"/>
      <c r="L36" s="64"/>
      <c r="M36" s="93"/>
      <c r="N36" s="94"/>
      <c r="P36" s="197"/>
    </row>
    <row r="37" spans="2:19" s="74" customFormat="1" ht="18" customHeight="1" x14ac:dyDescent="0.3">
      <c r="B37" s="1070"/>
      <c r="C37" s="102" t="s">
        <v>78</v>
      </c>
      <c r="D37" s="103"/>
      <c r="E37" s="158"/>
      <c r="F37" s="108"/>
      <c r="G37" s="181"/>
      <c r="H37" s="70"/>
      <c r="I37" s="158"/>
      <c r="J37" s="203"/>
      <c r="K37" s="204"/>
      <c r="L37" s="64"/>
      <c r="M37" s="93"/>
      <c r="N37" s="111"/>
      <c r="P37" s="197"/>
      <c r="S37" s="74" t="s">
        <v>89</v>
      </c>
    </row>
    <row r="38" spans="2:19" s="74" customFormat="1" ht="18" customHeight="1" x14ac:dyDescent="0.3">
      <c r="B38" s="1070"/>
      <c r="C38" s="112" t="s">
        <v>79</v>
      </c>
      <c r="D38" s="113" t="s">
        <v>75</v>
      </c>
      <c r="E38" s="160"/>
      <c r="F38" s="115"/>
      <c r="G38" s="205"/>
      <c r="H38" s="70"/>
      <c r="I38" s="160"/>
      <c r="J38" s="205"/>
      <c r="K38" s="206"/>
      <c r="L38" s="64"/>
      <c r="M38" s="93"/>
      <c r="N38" s="94"/>
      <c r="P38" s="197"/>
    </row>
    <row r="39" spans="2:19" s="74" customFormat="1" ht="18" hidden="1" customHeight="1" outlineLevel="1" x14ac:dyDescent="0.3">
      <c r="B39" s="1070"/>
      <c r="C39" s="120" t="s">
        <v>80</v>
      </c>
      <c r="D39" s="121"/>
      <c r="E39" s="122" t="str">
        <f>IF(E37="","空き",IF(E34&lt;E38,"×",IF(E38&gt;=1550,"〇","×")))</f>
        <v>空き</v>
      </c>
      <c r="F39" s="123" t="str">
        <f t="shared" ref="F39:G39" si="4">IF(F37="","空き",IF(F34&lt;F38,"×",IF(F38&gt;=1550,"〇","×")))</f>
        <v>空き</v>
      </c>
      <c r="G39" s="124" t="str">
        <f t="shared" si="4"/>
        <v>空き</v>
      </c>
      <c r="H39" s="70"/>
      <c r="I39" s="188" t="str">
        <f>IF(I37="","空き",IF(I34&lt;I38,"×",IF(I38&gt;=1550,"〇","×")))</f>
        <v>空き</v>
      </c>
      <c r="J39" s="126" t="str">
        <f t="shared" ref="J39:K39" si="5">IF(J37="","空き",IF(J34&lt;J38,"×",IF(J38&gt;=1550,"〇","×")))</f>
        <v>空き</v>
      </c>
      <c r="K39" s="207" t="str">
        <f t="shared" si="5"/>
        <v>空き</v>
      </c>
      <c r="L39" s="64"/>
      <c r="M39" s="93"/>
      <c r="N39" s="94"/>
      <c r="P39" s="197"/>
    </row>
    <row r="40" spans="2:19" s="74" customFormat="1" ht="18" customHeight="1" collapsed="1" thickBot="1" x14ac:dyDescent="0.35">
      <c r="B40" s="1071"/>
      <c r="C40" s="128" t="s">
        <v>81</v>
      </c>
      <c r="D40" s="129"/>
      <c r="E40" s="130" t="s">
        <v>90</v>
      </c>
      <c r="F40" s="131"/>
      <c r="G40" s="132"/>
      <c r="H40" s="70"/>
      <c r="I40" s="130" t="s">
        <v>90</v>
      </c>
      <c r="J40" s="131"/>
      <c r="K40" s="133"/>
      <c r="L40" s="64"/>
      <c r="M40" s="134"/>
      <c r="N40" s="135"/>
      <c r="P40" s="197"/>
    </row>
    <row r="41" spans="2:19" ht="4.95" customHeight="1" thickBot="1" x14ac:dyDescent="0.35">
      <c r="B41" s="136"/>
      <c r="E41" s="138"/>
      <c r="F41" s="138"/>
      <c r="G41" s="138"/>
      <c r="H41" s="64"/>
      <c r="I41" s="138"/>
      <c r="J41" s="138"/>
      <c r="K41" s="138"/>
      <c r="L41" s="64"/>
      <c r="M41" s="139"/>
      <c r="N41" s="140"/>
      <c r="P41" s="197"/>
    </row>
    <row r="42" spans="2:19" s="74" customFormat="1" ht="18" customHeight="1" x14ac:dyDescent="0.3">
      <c r="B42" s="1069" t="s">
        <v>91</v>
      </c>
      <c r="C42" s="65" t="s">
        <v>73</v>
      </c>
      <c r="D42" s="66"/>
      <c r="E42" s="141">
        <v>11</v>
      </c>
      <c r="F42" s="142">
        <f>E42+1</f>
        <v>12</v>
      </c>
      <c r="G42" s="194">
        <f>F42+1</f>
        <v>13</v>
      </c>
      <c r="H42" s="70"/>
      <c r="I42" s="141">
        <v>24</v>
      </c>
      <c r="J42" s="208">
        <f>I42+1</f>
        <v>25</v>
      </c>
      <c r="K42" s="194">
        <f>J42+1</f>
        <v>26</v>
      </c>
      <c r="L42" s="64"/>
      <c r="M42" s="93"/>
      <c r="N42" s="94"/>
      <c r="P42" s="75"/>
    </row>
    <row r="43" spans="2:19" s="74" customFormat="1" ht="18" customHeight="1" thickBot="1" x14ac:dyDescent="0.35">
      <c r="B43" s="1070"/>
      <c r="C43" s="76" t="s">
        <v>74</v>
      </c>
      <c r="D43" s="77" t="s">
        <v>75</v>
      </c>
      <c r="E43" s="146">
        <v>1750</v>
      </c>
      <c r="F43" s="199">
        <v>1750</v>
      </c>
      <c r="G43" s="200">
        <v>1750</v>
      </c>
      <c r="H43" s="70"/>
      <c r="I43" s="146">
        <v>1750</v>
      </c>
      <c r="J43" s="209">
        <v>1750</v>
      </c>
      <c r="K43" s="200">
        <v>1750</v>
      </c>
      <c r="L43" s="64"/>
      <c r="M43" s="93"/>
      <c r="N43" s="94"/>
      <c r="P43" s="75"/>
    </row>
    <row r="44" spans="2:19" s="74" customFormat="1" ht="18" hidden="1" customHeight="1" outlineLevel="1" thickTop="1" x14ac:dyDescent="0.3">
      <c r="B44" s="1070"/>
      <c r="C44" s="85" t="s">
        <v>76</v>
      </c>
      <c r="D44" s="86"/>
      <c r="E44" s="183"/>
      <c r="F44" s="201"/>
      <c r="G44" s="92"/>
      <c r="H44" s="70"/>
      <c r="I44" s="183"/>
      <c r="J44" s="210"/>
      <c r="K44" s="202"/>
      <c r="L44" s="64"/>
      <c r="M44" s="93"/>
      <c r="N44" s="94"/>
    </row>
    <row r="45" spans="2:19" s="74" customFormat="1" ht="18" customHeight="1" collapsed="1" thickTop="1" x14ac:dyDescent="0.3">
      <c r="B45" s="1070"/>
      <c r="C45" s="95" t="s">
        <v>77</v>
      </c>
      <c r="D45" s="96"/>
      <c r="E45" s="152"/>
      <c r="F45" s="178"/>
      <c r="G45" s="101"/>
      <c r="H45" s="70"/>
      <c r="I45" s="152"/>
      <c r="J45" s="211"/>
      <c r="K45" s="101"/>
      <c r="L45" s="64"/>
      <c r="M45" s="93"/>
      <c r="N45" s="94"/>
    </row>
    <row r="46" spans="2:19" s="74" customFormat="1" ht="18" customHeight="1" x14ac:dyDescent="0.3">
      <c r="B46" s="1070"/>
      <c r="C46" s="102" t="s">
        <v>78</v>
      </c>
      <c r="D46" s="103"/>
      <c r="E46" s="158"/>
      <c r="F46" s="105"/>
      <c r="G46" s="204"/>
      <c r="H46" s="70"/>
      <c r="I46" s="158"/>
      <c r="J46" s="203"/>
      <c r="K46" s="212"/>
      <c r="L46" s="64"/>
      <c r="M46" s="110"/>
      <c r="N46" s="111"/>
    </row>
    <row r="47" spans="2:19" s="74" customFormat="1" ht="18" customHeight="1" x14ac:dyDescent="0.3">
      <c r="B47" s="1070"/>
      <c r="C47" s="112" t="s">
        <v>79</v>
      </c>
      <c r="D47" s="113" t="s">
        <v>75</v>
      </c>
      <c r="E47" s="160"/>
      <c r="F47" s="205"/>
      <c r="G47" s="206"/>
      <c r="H47" s="70"/>
      <c r="I47" s="160"/>
      <c r="J47" s="116"/>
      <c r="K47" s="206"/>
      <c r="L47" s="64"/>
      <c r="M47" s="93"/>
      <c r="N47" s="94"/>
    </row>
    <row r="48" spans="2:19" s="74" customFormat="1" ht="18" hidden="1" customHeight="1" outlineLevel="1" x14ac:dyDescent="0.3">
      <c r="B48" s="1070"/>
      <c r="C48" s="120" t="s">
        <v>80</v>
      </c>
      <c r="D48" s="121"/>
      <c r="E48" s="122" t="str">
        <f t="shared" ref="E48:G48" si="6">IF(E46="","空き",IF(E43&lt;E47,"×",IF(E47&gt;=1550,"〇","×")))</f>
        <v>空き</v>
      </c>
      <c r="F48" s="124" t="str">
        <f t="shared" si="6"/>
        <v>空き</v>
      </c>
      <c r="G48" s="127" t="str">
        <f t="shared" si="6"/>
        <v>空き</v>
      </c>
      <c r="H48" s="70"/>
      <c r="I48" s="188" t="str">
        <f>IF(I46="","空き",IF(I43&lt;I47,"×",IF(I47&gt;=1550,"〇","×")))</f>
        <v>空き</v>
      </c>
      <c r="J48" s="213" t="str">
        <f t="shared" ref="J48:K48" si="7">IF(J46="","空き",IF(J43&lt;J47,"×",IF(J47&gt;=1550,"〇","×")))</f>
        <v>空き</v>
      </c>
      <c r="K48" s="207" t="str">
        <f t="shared" si="7"/>
        <v>空き</v>
      </c>
      <c r="L48" s="64"/>
      <c r="M48" s="93"/>
      <c r="N48" s="94"/>
      <c r="P48" s="75"/>
    </row>
    <row r="49" spans="2:19" s="74" customFormat="1" ht="18" customHeight="1" collapsed="1" thickBot="1" x14ac:dyDescent="0.35">
      <c r="B49" s="1071"/>
      <c r="C49" s="128" t="s">
        <v>81</v>
      </c>
      <c r="D49" s="129"/>
      <c r="E49" s="130" t="s">
        <v>90</v>
      </c>
      <c r="F49" s="131"/>
      <c r="G49" s="132"/>
      <c r="H49" s="70"/>
      <c r="I49" s="130" t="s">
        <v>90</v>
      </c>
      <c r="J49" s="131"/>
      <c r="K49" s="133"/>
      <c r="L49" s="64"/>
      <c r="M49" s="166"/>
      <c r="N49" s="214"/>
      <c r="P49" s="75"/>
    </row>
    <row r="50" spans="2:19" ht="10.050000000000001" customHeight="1" x14ac:dyDescent="0.3">
      <c r="H50" s="64"/>
      <c r="L50" s="64"/>
    </row>
    <row r="51" spans="2:19" ht="10.050000000000001" customHeight="1" x14ac:dyDescent="0.3">
      <c r="H51" s="64"/>
      <c r="L51" s="64"/>
    </row>
    <row r="52" spans="2:19" ht="16.2" x14ac:dyDescent="0.3">
      <c r="E52" s="74"/>
      <c r="H52" s="64"/>
      <c r="L52" s="64"/>
    </row>
    <row r="53" spans="2:19" x14ac:dyDescent="0.3">
      <c r="H53" s="64"/>
      <c r="L53" s="64"/>
    </row>
    <row r="54" spans="2:19" x14ac:dyDescent="0.3">
      <c r="H54" s="64"/>
      <c r="L54" s="64"/>
    </row>
    <row r="55" spans="2:19" x14ac:dyDescent="0.3">
      <c r="H55" s="64"/>
      <c r="L55" s="64"/>
    </row>
    <row r="56" spans="2:19" x14ac:dyDescent="0.3">
      <c r="H56" s="64"/>
      <c r="L56" s="64"/>
    </row>
    <row r="57" spans="2:19" x14ac:dyDescent="0.3">
      <c r="H57" s="64"/>
      <c r="L57" s="64"/>
    </row>
    <row r="58" spans="2:19" x14ac:dyDescent="0.3">
      <c r="H58" s="64"/>
      <c r="L58" s="64"/>
    </row>
    <row r="59" spans="2:19" x14ac:dyDescent="0.3">
      <c r="H59" s="64"/>
      <c r="L59" s="64"/>
    </row>
    <row r="60" spans="2:19" x14ac:dyDescent="0.3">
      <c r="H60" s="64"/>
      <c r="L60" s="64"/>
    </row>
    <row r="61" spans="2:19" x14ac:dyDescent="0.3">
      <c r="H61" s="64"/>
      <c r="L61" s="64"/>
    </row>
    <row r="62" spans="2:19" s="56" customFormat="1" x14ac:dyDescent="0.3">
      <c r="B62" s="215"/>
      <c r="C62" s="55"/>
      <c r="D62" s="55"/>
      <c r="H62" s="64"/>
      <c r="L62" s="64"/>
      <c r="O62" s="55"/>
      <c r="P62" s="57"/>
      <c r="Q62" s="55"/>
      <c r="R62" s="55"/>
      <c r="S62" s="55"/>
    </row>
  </sheetData>
  <mergeCells count="5">
    <mergeCell ref="B6:B13"/>
    <mergeCell ref="B15:B22"/>
    <mergeCell ref="B24:B31"/>
    <mergeCell ref="B33:B40"/>
    <mergeCell ref="B42:B49"/>
  </mergeCells>
  <phoneticPr fontId="4"/>
  <printOptions horizontalCentered="1" verticalCentered="1"/>
  <pageMargins left="0" right="0" top="0" bottom="0.19685039370078741" header="0" footer="0"/>
  <pageSetup paperSize="9" scale="7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6BA3A-AFEC-48E9-81F2-FE4EC07CAA82}">
  <sheetPr>
    <tabColor rgb="FFCCFFFF"/>
    <pageSetUpPr fitToPage="1"/>
  </sheetPr>
  <dimension ref="B2:N22"/>
  <sheetViews>
    <sheetView showGridLines="0" topLeftCell="A2" zoomScale="70" zoomScaleNormal="70" workbookViewId="0">
      <selection activeCell="F13" sqref="F13"/>
    </sheetView>
  </sheetViews>
  <sheetFormatPr defaultColWidth="2.6328125" defaultRowHeight="15" x14ac:dyDescent="0.3"/>
  <cols>
    <col min="1" max="1" width="2.6328125" customWidth="1"/>
    <col min="2" max="2" width="3" style="4" customWidth="1"/>
    <col min="3" max="3" width="9.6328125" style="4" customWidth="1"/>
    <col min="4" max="4" width="7.6328125" style="4" customWidth="1"/>
    <col min="5" max="6" width="32.6328125" customWidth="1"/>
  </cols>
  <sheetData>
    <row r="2" spans="2:14" ht="19.2" thickBot="1" x14ac:dyDescent="0.35">
      <c r="B2" s="1044" t="s">
        <v>552</v>
      </c>
    </row>
    <row r="3" spans="2:14" ht="18" customHeight="1" x14ac:dyDescent="0.3">
      <c r="B3" s="14"/>
      <c r="C3" s="15"/>
      <c r="D3" s="15"/>
      <c r="E3" s="27" t="s">
        <v>349</v>
      </c>
      <c r="F3" s="29" t="s">
        <v>26</v>
      </c>
      <c r="I3" s="25"/>
      <c r="K3" s="25"/>
      <c r="L3" s="25"/>
      <c r="M3" s="25"/>
      <c r="N3" s="25"/>
    </row>
    <row r="4" spans="2:14" ht="18" customHeight="1" x14ac:dyDescent="0.3">
      <c r="B4" s="16"/>
      <c r="C4" s="17"/>
      <c r="D4" s="17"/>
      <c r="E4" s="28" t="s">
        <v>535</v>
      </c>
      <c r="F4" s="30" t="s">
        <v>530</v>
      </c>
      <c r="I4" s="25"/>
      <c r="J4" s="25"/>
      <c r="K4" s="25"/>
      <c r="L4" s="25"/>
      <c r="M4" s="25"/>
      <c r="N4" s="25"/>
    </row>
    <row r="5" spans="2:14" ht="30.6" thickBot="1" x14ac:dyDescent="0.35">
      <c r="B5" s="16"/>
      <c r="C5" s="17"/>
      <c r="D5" s="31" t="s">
        <v>29</v>
      </c>
      <c r="E5" s="36" t="s">
        <v>553</v>
      </c>
      <c r="F5" s="37" t="s">
        <v>532</v>
      </c>
      <c r="I5" s="25"/>
      <c r="J5" s="25"/>
      <c r="K5" s="25"/>
      <c r="L5" s="25"/>
      <c r="M5" s="25"/>
      <c r="N5" s="25"/>
    </row>
    <row r="6" spans="2:14" ht="49.95" customHeight="1" thickTop="1" x14ac:dyDescent="0.3">
      <c r="B6" s="34" t="s">
        <v>5</v>
      </c>
      <c r="C6" s="35" t="s">
        <v>546</v>
      </c>
      <c r="D6" s="32" t="s">
        <v>33</v>
      </c>
      <c r="E6" s="38" t="s">
        <v>533</v>
      </c>
      <c r="F6" s="39" t="s">
        <v>548</v>
      </c>
      <c r="M6" s="25"/>
      <c r="N6" s="25"/>
    </row>
    <row r="7" spans="2:14" ht="49.95" customHeight="1" thickBot="1" x14ac:dyDescent="0.35">
      <c r="B7" s="16"/>
      <c r="C7" s="17"/>
      <c r="D7" s="33" t="s">
        <v>34</v>
      </c>
      <c r="E7" s="40"/>
      <c r="F7" s="41" t="s">
        <v>534</v>
      </c>
      <c r="M7" s="25"/>
      <c r="N7" s="25"/>
    </row>
    <row r="8" spans="2:14" ht="49.95" customHeight="1" thickTop="1" x14ac:dyDescent="0.3">
      <c r="B8" s="34" t="s">
        <v>6</v>
      </c>
      <c r="C8" s="35" t="s">
        <v>43</v>
      </c>
      <c r="D8" s="32" t="s">
        <v>33</v>
      </c>
      <c r="E8" s="38"/>
      <c r="F8" s="39" t="s">
        <v>537</v>
      </c>
      <c r="M8" s="25"/>
      <c r="N8" s="25"/>
    </row>
    <row r="9" spans="2:14" ht="70.05" customHeight="1" thickBot="1" x14ac:dyDescent="0.35">
      <c r="B9" s="674"/>
      <c r="C9" s="1041"/>
      <c r="D9" s="1042" t="s">
        <v>34</v>
      </c>
      <c r="E9" s="1043" t="s">
        <v>554</v>
      </c>
      <c r="F9" s="41"/>
      <c r="M9" s="25"/>
      <c r="N9" s="25"/>
    </row>
    <row r="10" spans="2:14" x14ac:dyDescent="0.3">
      <c r="E10" s="4"/>
      <c r="F10" s="4"/>
      <c r="H10" s="25"/>
      <c r="M10" s="25"/>
      <c r="N10" s="25"/>
    </row>
    <row r="11" spans="2:14" ht="19.2" thickBot="1" x14ac:dyDescent="0.35">
      <c r="B11" s="1044" t="s">
        <v>558</v>
      </c>
    </row>
    <row r="12" spans="2:14" ht="18" customHeight="1" x14ac:dyDescent="0.3">
      <c r="B12" s="14"/>
      <c r="C12" s="15"/>
      <c r="D12" s="15"/>
      <c r="E12" s="27" t="s">
        <v>349</v>
      </c>
      <c r="F12" s="29" t="s">
        <v>26</v>
      </c>
      <c r="I12" s="25"/>
      <c r="K12" s="25"/>
      <c r="L12" s="25"/>
      <c r="M12" s="25"/>
      <c r="N12" s="25"/>
    </row>
    <row r="13" spans="2:14" ht="18" customHeight="1" x14ac:dyDescent="0.3">
      <c r="B13" s="16"/>
      <c r="C13" s="17"/>
      <c r="D13" s="17"/>
      <c r="E13" s="28" t="s">
        <v>540</v>
      </c>
      <c r="F13" s="30" t="s">
        <v>539</v>
      </c>
      <c r="I13" s="25"/>
      <c r="J13" s="25"/>
      <c r="K13" s="25"/>
      <c r="L13" s="25"/>
      <c r="M13" s="25"/>
      <c r="N13" s="25"/>
    </row>
    <row r="14" spans="2:14" ht="30.6" thickBot="1" x14ac:dyDescent="0.35">
      <c r="B14" s="16"/>
      <c r="C14" s="17"/>
      <c r="D14" s="31" t="s">
        <v>29</v>
      </c>
      <c r="E14" s="36" t="s">
        <v>556</v>
      </c>
      <c r="F14" s="37" t="s">
        <v>555</v>
      </c>
      <c r="I14" s="25"/>
      <c r="J14" s="25"/>
      <c r="K14" s="25"/>
      <c r="L14" s="25"/>
      <c r="M14" s="25"/>
      <c r="N14" s="25"/>
    </row>
    <row r="15" spans="2:14" ht="49.95" customHeight="1" thickTop="1" x14ac:dyDescent="0.3">
      <c r="B15" s="34" t="s">
        <v>5</v>
      </c>
      <c r="C15" s="35" t="s">
        <v>546</v>
      </c>
      <c r="D15" s="32" t="s">
        <v>33</v>
      </c>
      <c r="E15" s="38" t="s">
        <v>542</v>
      </c>
      <c r="F15" s="39" t="s">
        <v>562</v>
      </c>
      <c r="M15" s="25"/>
      <c r="N15" s="25"/>
    </row>
    <row r="16" spans="2:14" ht="49.95" customHeight="1" thickBot="1" x14ac:dyDescent="0.35">
      <c r="B16" s="16"/>
      <c r="C16" s="17"/>
      <c r="D16" s="33" t="s">
        <v>34</v>
      </c>
      <c r="E16" s="40" t="s">
        <v>564</v>
      </c>
      <c r="F16" s="41" t="s">
        <v>541</v>
      </c>
      <c r="M16" s="25"/>
      <c r="N16" s="25"/>
    </row>
    <row r="17" spans="2:14" ht="49.95" customHeight="1" thickTop="1" x14ac:dyDescent="0.3">
      <c r="B17" s="34" t="s">
        <v>6</v>
      </c>
      <c r="C17" s="35" t="s">
        <v>43</v>
      </c>
      <c r="D17" s="32" t="s">
        <v>33</v>
      </c>
      <c r="E17" s="38" t="s">
        <v>543</v>
      </c>
      <c r="F17" s="39" t="s">
        <v>544</v>
      </c>
      <c r="M17" s="25"/>
      <c r="N17" s="25"/>
    </row>
    <row r="18" spans="2:14" ht="70.05" customHeight="1" thickBot="1" x14ac:dyDescent="0.35">
      <c r="B18" s="674"/>
      <c r="C18" s="1041"/>
      <c r="D18" s="1042" t="s">
        <v>34</v>
      </c>
      <c r="E18" s="1043" t="s">
        <v>563</v>
      </c>
      <c r="F18" s="41" t="s">
        <v>551</v>
      </c>
      <c r="M18" s="25"/>
      <c r="N18" s="25"/>
    </row>
    <row r="19" spans="2:14" x14ac:dyDescent="0.3">
      <c r="B19" s="17"/>
      <c r="C19" s="17"/>
      <c r="D19" s="1045"/>
      <c r="E19" s="1046"/>
      <c r="F19" s="1047"/>
      <c r="M19" s="25"/>
      <c r="N19" s="25"/>
    </row>
    <row r="20" spans="2:14" x14ac:dyDescent="0.3">
      <c r="B20" s="900" t="s">
        <v>559</v>
      </c>
      <c r="F20" s="9"/>
      <c r="H20" s="25"/>
      <c r="I20" s="25"/>
      <c r="J20" s="25"/>
      <c r="K20" s="25"/>
      <c r="L20" s="25"/>
    </row>
    <row r="21" spans="2:14" x14ac:dyDescent="0.3">
      <c r="C21" t="s">
        <v>560</v>
      </c>
      <c r="H21" s="25"/>
      <c r="I21" s="25"/>
      <c r="J21" s="25"/>
      <c r="K21" s="25"/>
      <c r="L21" s="25"/>
    </row>
    <row r="22" spans="2:14" x14ac:dyDescent="0.3">
      <c r="C22" t="s">
        <v>561</v>
      </c>
      <c r="H22" s="25"/>
      <c r="I22" s="25"/>
      <c r="J22" s="25"/>
      <c r="K22" s="25"/>
      <c r="L22" s="25"/>
    </row>
  </sheetData>
  <phoneticPr fontId="4"/>
  <printOptions horizontalCentered="1" verticalCentered="1"/>
  <pageMargins left="0" right="0" top="0.39370078740157483" bottom="0" header="0.39370078740157483" footer="0"/>
  <pageSetup paperSize="9" orientation="landscape" horizontalDpi="4294967293" verticalDpi="0" r:id="rId1"/>
  <headerFooter>
    <oddHeader>&amp;C&amp;"Meiryo UI,太字"&amp;14&amp;A</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D02CE-13C8-4960-A154-57D8F4E59141}">
  <sheetPr>
    <tabColor rgb="FFFF0000"/>
    <pageSetUpPr fitToPage="1"/>
  </sheetPr>
  <dimension ref="B1:H52"/>
  <sheetViews>
    <sheetView showGridLines="0" view="pageBreakPreview" zoomScale="50" zoomScaleNormal="50" zoomScaleSheetLayoutView="50" workbookViewId="0">
      <selection activeCell="O16" sqref="O16"/>
    </sheetView>
  </sheetViews>
  <sheetFormatPr defaultColWidth="2.6328125" defaultRowHeight="15" x14ac:dyDescent="0.3"/>
  <cols>
    <col min="1" max="1" width="1.6328125" customWidth="1"/>
    <col min="3" max="3" width="14.6328125" customWidth="1"/>
    <col min="4" max="4" width="30.6328125" customWidth="1"/>
    <col min="5" max="5" width="28.6328125" customWidth="1"/>
    <col min="6" max="7" width="25.6328125" customWidth="1"/>
    <col min="8" max="8" width="30.6328125" customWidth="1"/>
    <col min="13" max="13" width="2.6328125" customWidth="1"/>
    <col min="16" max="47" width="2.6328125" customWidth="1"/>
  </cols>
  <sheetData>
    <row r="1" spans="2:8" ht="10.050000000000001" customHeight="1" x14ac:dyDescent="0.3"/>
    <row r="2" spans="2:8" ht="30" x14ac:dyDescent="0.3">
      <c r="B2" s="762" t="s">
        <v>524</v>
      </c>
    </row>
    <row r="3" spans="2:8" ht="10.050000000000001" customHeight="1" x14ac:dyDescent="0.3"/>
    <row r="4" spans="2:8" ht="33" customHeight="1" x14ac:dyDescent="0.3">
      <c r="C4" s="772" t="s">
        <v>373</v>
      </c>
    </row>
    <row r="5" spans="2:8" ht="34.950000000000003" customHeight="1" x14ac:dyDescent="0.3">
      <c r="D5" s="772" t="s">
        <v>382</v>
      </c>
    </row>
    <row r="6" spans="2:8" ht="34.950000000000003" customHeight="1" x14ac:dyDescent="0.3">
      <c r="D6" s="772" t="s">
        <v>383</v>
      </c>
    </row>
    <row r="7" spans="2:8" ht="9.6" customHeight="1" thickBot="1" x14ac:dyDescent="0.35"/>
    <row r="8" spans="2:8" ht="30" customHeight="1" thickBot="1" x14ac:dyDescent="0.35">
      <c r="C8" s="800" t="s">
        <v>356</v>
      </c>
      <c r="D8" s="800" t="s">
        <v>355</v>
      </c>
      <c r="E8" s="801" t="s">
        <v>348</v>
      </c>
      <c r="F8" s="802" t="s">
        <v>349</v>
      </c>
      <c r="G8" s="803" t="s">
        <v>26</v>
      </c>
      <c r="H8" s="804" t="s">
        <v>67</v>
      </c>
    </row>
    <row r="9" spans="2:8" ht="69" thickTop="1" x14ac:dyDescent="0.3">
      <c r="C9" s="805" t="s">
        <v>357</v>
      </c>
      <c r="D9" s="809" t="s">
        <v>351</v>
      </c>
      <c r="E9" s="832" t="s">
        <v>350</v>
      </c>
      <c r="F9" s="829" t="s">
        <v>352</v>
      </c>
      <c r="G9" s="830"/>
      <c r="H9" s="831"/>
    </row>
    <row r="10" spans="2:8" ht="25.05" customHeight="1" x14ac:dyDescent="0.3">
      <c r="C10" s="806"/>
      <c r="D10" s="810" t="s">
        <v>353</v>
      </c>
      <c r="E10" s="816" t="s">
        <v>404</v>
      </c>
      <c r="F10" s="817" t="s">
        <v>405</v>
      </c>
      <c r="G10" s="818" t="s">
        <v>406</v>
      </c>
      <c r="H10" s="819"/>
    </row>
    <row r="11" spans="2:8" ht="45.6" x14ac:dyDescent="0.3">
      <c r="C11" s="807"/>
      <c r="D11" s="811" t="s">
        <v>359</v>
      </c>
      <c r="E11" s="833" t="s">
        <v>360</v>
      </c>
      <c r="F11" s="834" t="s">
        <v>363</v>
      </c>
      <c r="G11" s="835"/>
      <c r="H11" s="836"/>
    </row>
    <row r="12" spans="2:8" ht="46.2" thickBot="1" x14ac:dyDescent="0.35">
      <c r="C12" s="807"/>
      <c r="D12" s="812" t="s">
        <v>378</v>
      </c>
      <c r="E12" s="845" t="s">
        <v>379</v>
      </c>
      <c r="F12" s="846"/>
      <c r="G12" s="847" t="s">
        <v>380</v>
      </c>
      <c r="H12" s="848"/>
    </row>
    <row r="13" spans="2:8" ht="69" thickTop="1" x14ac:dyDescent="0.3">
      <c r="C13" s="805" t="s">
        <v>186</v>
      </c>
      <c r="D13" s="809" t="s">
        <v>354</v>
      </c>
      <c r="E13" s="828" t="s">
        <v>362</v>
      </c>
      <c r="F13" s="829"/>
      <c r="G13" s="830" t="s">
        <v>364</v>
      </c>
      <c r="H13" s="831"/>
    </row>
    <row r="14" spans="2:8" ht="49.95" customHeight="1" x14ac:dyDescent="0.3">
      <c r="C14" s="807"/>
      <c r="D14" s="813" t="s">
        <v>381</v>
      </c>
      <c r="E14" s="820" t="s">
        <v>369</v>
      </c>
      <c r="F14" s="821"/>
      <c r="G14" s="822" t="s">
        <v>370</v>
      </c>
      <c r="H14" s="823"/>
    </row>
    <row r="15" spans="2:8" ht="25.05" customHeight="1" x14ac:dyDescent="0.3">
      <c r="C15" s="807"/>
      <c r="D15" s="814" t="s">
        <v>368</v>
      </c>
      <c r="E15" s="824" t="s">
        <v>407</v>
      </c>
      <c r="F15" s="825"/>
      <c r="G15" s="826" t="s">
        <v>408</v>
      </c>
      <c r="H15" s="827"/>
    </row>
    <row r="16" spans="2:8" ht="45.6" x14ac:dyDescent="0.3">
      <c r="C16" s="807"/>
      <c r="D16" s="813" t="s">
        <v>361</v>
      </c>
      <c r="E16" s="837" t="s">
        <v>365</v>
      </c>
      <c r="F16" s="838"/>
      <c r="G16" s="839" t="s">
        <v>366</v>
      </c>
      <c r="H16" s="840"/>
    </row>
    <row r="17" spans="3:8" ht="69" thickBot="1" x14ac:dyDescent="0.35">
      <c r="C17" s="808"/>
      <c r="D17" s="815" t="s">
        <v>358</v>
      </c>
      <c r="E17" s="841" t="s">
        <v>372</v>
      </c>
      <c r="F17" s="842"/>
      <c r="G17" s="843"/>
      <c r="H17" s="844" t="s">
        <v>371</v>
      </c>
    </row>
    <row r="18" spans="3:8" x14ac:dyDescent="0.3">
      <c r="D18" s="757"/>
      <c r="E18" s="757"/>
      <c r="F18" s="757"/>
      <c r="G18" s="757"/>
      <c r="H18" s="757"/>
    </row>
    <row r="19" spans="3:8" x14ac:dyDescent="0.3">
      <c r="D19" s="757"/>
      <c r="E19" s="757"/>
      <c r="F19" s="757"/>
      <c r="G19" s="757"/>
      <c r="H19" s="757"/>
    </row>
    <row r="20" spans="3:8" x14ac:dyDescent="0.3">
      <c r="D20" s="757"/>
      <c r="E20" s="757"/>
      <c r="F20" s="757"/>
      <c r="G20" s="757"/>
      <c r="H20" s="757"/>
    </row>
    <row r="21" spans="3:8" x14ac:dyDescent="0.3">
      <c r="D21" s="757"/>
      <c r="E21" s="757"/>
      <c r="F21" s="757"/>
      <c r="G21" s="757"/>
      <c r="H21" s="757"/>
    </row>
    <row r="22" spans="3:8" x14ac:dyDescent="0.3">
      <c r="D22" s="757"/>
      <c r="E22" s="757"/>
      <c r="F22" s="757"/>
      <c r="G22" s="757"/>
      <c r="H22" s="757"/>
    </row>
    <row r="23" spans="3:8" x14ac:dyDescent="0.3">
      <c r="D23" s="757"/>
      <c r="E23" s="757"/>
      <c r="F23" s="757"/>
      <c r="G23" s="757"/>
      <c r="H23" s="757"/>
    </row>
    <row r="24" spans="3:8" x14ac:dyDescent="0.3">
      <c r="D24" s="757"/>
      <c r="E24" s="757"/>
      <c r="F24" s="757"/>
      <c r="G24" s="757"/>
      <c r="H24" s="757"/>
    </row>
    <row r="25" spans="3:8" x14ac:dyDescent="0.3">
      <c r="D25" s="757"/>
      <c r="E25" s="757"/>
      <c r="F25" s="757"/>
      <c r="G25" s="757"/>
      <c r="H25" s="757"/>
    </row>
    <row r="26" spans="3:8" x14ac:dyDescent="0.3">
      <c r="D26" s="757"/>
      <c r="E26" s="757"/>
      <c r="F26" s="757"/>
      <c r="G26" s="757"/>
      <c r="H26" s="757"/>
    </row>
    <row r="27" spans="3:8" x14ac:dyDescent="0.3">
      <c r="D27" s="757"/>
      <c r="E27" s="757"/>
      <c r="F27" s="757"/>
      <c r="G27" s="757"/>
      <c r="H27" s="757"/>
    </row>
    <row r="28" spans="3:8" x14ac:dyDescent="0.3">
      <c r="D28" s="757"/>
      <c r="E28" s="757"/>
      <c r="F28" s="757"/>
      <c r="G28" s="757"/>
      <c r="H28" s="757"/>
    </row>
    <row r="29" spans="3:8" x14ac:dyDescent="0.3">
      <c r="D29" s="757"/>
      <c r="E29" s="757"/>
      <c r="F29" s="757"/>
      <c r="G29" s="757"/>
      <c r="H29" s="757"/>
    </row>
    <row r="30" spans="3:8" x14ac:dyDescent="0.3">
      <c r="D30" s="757"/>
      <c r="E30" s="757"/>
      <c r="F30" s="757"/>
      <c r="G30" s="757"/>
      <c r="H30" s="757"/>
    </row>
    <row r="31" spans="3:8" x14ac:dyDescent="0.3">
      <c r="D31" s="757"/>
      <c r="E31" s="757"/>
      <c r="F31" s="757"/>
      <c r="G31" s="757"/>
      <c r="H31" s="757"/>
    </row>
    <row r="32" spans="3:8" x14ac:dyDescent="0.3">
      <c r="D32" s="757"/>
      <c r="E32" s="757"/>
      <c r="F32" s="757"/>
      <c r="G32" s="757"/>
      <c r="H32" s="757"/>
    </row>
    <row r="33" spans="4:8" x14ac:dyDescent="0.3">
      <c r="D33" s="757"/>
      <c r="E33" s="757"/>
      <c r="F33" s="757"/>
      <c r="G33" s="757"/>
      <c r="H33" s="757"/>
    </row>
    <row r="34" spans="4:8" x14ac:dyDescent="0.3">
      <c r="D34" s="757"/>
      <c r="E34" s="757"/>
      <c r="F34" s="757"/>
      <c r="G34" s="757"/>
      <c r="H34" s="757"/>
    </row>
    <row r="35" spans="4:8" x14ac:dyDescent="0.3">
      <c r="D35" s="757"/>
      <c r="E35" s="757"/>
      <c r="F35" s="757"/>
      <c r="G35" s="757"/>
      <c r="H35" s="757"/>
    </row>
    <row r="36" spans="4:8" x14ac:dyDescent="0.3">
      <c r="D36" s="757"/>
      <c r="E36" s="757"/>
      <c r="F36" s="757"/>
      <c r="G36" s="757"/>
      <c r="H36" s="757"/>
    </row>
    <row r="37" spans="4:8" x14ac:dyDescent="0.3">
      <c r="D37" s="757"/>
      <c r="E37" s="757"/>
      <c r="F37" s="757"/>
      <c r="G37" s="757"/>
      <c r="H37" s="757"/>
    </row>
    <row r="38" spans="4:8" x14ac:dyDescent="0.3">
      <c r="D38" s="757"/>
      <c r="E38" s="757"/>
      <c r="F38" s="757"/>
      <c r="G38" s="757"/>
      <c r="H38" s="757"/>
    </row>
    <row r="39" spans="4:8" x14ac:dyDescent="0.3">
      <c r="D39" s="757"/>
      <c r="E39" s="757"/>
      <c r="F39" s="757"/>
      <c r="G39" s="757"/>
      <c r="H39" s="757"/>
    </row>
    <row r="40" spans="4:8" x14ac:dyDescent="0.3">
      <c r="D40" s="757"/>
      <c r="E40" s="757"/>
      <c r="F40" s="757"/>
      <c r="G40" s="757"/>
      <c r="H40" s="757"/>
    </row>
    <row r="41" spans="4:8" x14ac:dyDescent="0.3">
      <c r="D41" s="757"/>
      <c r="E41" s="757"/>
      <c r="F41" s="757"/>
      <c r="G41" s="757"/>
      <c r="H41" s="757"/>
    </row>
    <row r="42" spans="4:8" x14ac:dyDescent="0.3">
      <c r="D42" s="757"/>
      <c r="E42" s="757"/>
      <c r="F42" s="757"/>
      <c r="G42" s="757"/>
      <c r="H42" s="757"/>
    </row>
    <row r="43" spans="4:8" x14ac:dyDescent="0.3">
      <c r="D43" s="757"/>
      <c r="E43" s="757"/>
      <c r="F43" s="757"/>
      <c r="G43" s="757"/>
      <c r="H43" s="757"/>
    </row>
    <row r="44" spans="4:8" x14ac:dyDescent="0.3">
      <c r="D44" s="757"/>
      <c r="E44" s="757"/>
      <c r="F44" s="757"/>
      <c r="G44" s="757"/>
      <c r="H44" s="757"/>
    </row>
    <row r="45" spans="4:8" x14ac:dyDescent="0.3">
      <c r="D45" s="757"/>
      <c r="E45" s="757"/>
      <c r="F45" s="757"/>
      <c r="G45" s="757"/>
      <c r="H45" s="757"/>
    </row>
    <row r="46" spans="4:8" x14ac:dyDescent="0.3">
      <c r="D46" s="757"/>
      <c r="E46" s="757"/>
      <c r="F46" s="757"/>
      <c r="G46" s="757"/>
      <c r="H46" s="757"/>
    </row>
    <row r="47" spans="4:8" x14ac:dyDescent="0.3">
      <c r="D47" s="757"/>
      <c r="E47" s="757"/>
      <c r="F47" s="757"/>
      <c r="G47" s="757"/>
      <c r="H47" s="757"/>
    </row>
    <row r="48" spans="4:8" x14ac:dyDescent="0.3">
      <c r="D48" s="757"/>
      <c r="E48" s="757"/>
      <c r="F48" s="757"/>
      <c r="G48" s="757"/>
      <c r="H48" s="757"/>
    </row>
    <row r="49" spans="4:8" x14ac:dyDescent="0.3">
      <c r="D49" s="757"/>
      <c r="E49" s="757"/>
      <c r="F49" s="757"/>
      <c r="G49" s="757"/>
      <c r="H49" s="757"/>
    </row>
    <row r="50" spans="4:8" x14ac:dyDescent="0.3">
      <c r="D50" s="757"/>
      <c r="E50" s="757"/>
      <c r="F50" s="757"/>
      <c r="G50" s="757"/>
      <c r="H50" s="757"/>
    </row>
    <row r="51" spans="4:8" x14ac:dyDescent="0.3">
      <c r="D51" s="757"/>
      <c r="E51" s="757"/>
      <c r="F51" s="757"/>
      <c r="G51" s="757"/>
      <c r="H51" s="757"/>
    </row>
    <row r="52" spans="4:8" x14ac:dyDescent="0.3">
      <c r="D52" s="757"/>
      <c r="E52" s="757"/>
      <c r="F52" s="757"/>
      <c r="G52" s="757"/>
      <c r="H52" s="757"/>
    </row>
  </sheetData>
  <phoneticPr fontId="4"/>
  <pageMargins left="0.19685039370078741" right="0.19685039370078741" top="0.19685039370078741" bottom="0" header="0" footer="0"/>
  <pageSetup paperSize="9" scale="4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6F1B4-65FB-49C0-8FBF-8944952326DB}">
  <sheetPr>
    <tabColor rgb="FFFF0000"/>
    <pageSetUpPr fitToPage="1"/>
  </sheetPr>
  <dimension ref="B2:BL74"/>
  <sheetViews>
    <sheetView showGridLines="0" view="pageBreakPreview" topLeftCell="A13" zoomScale="30" zoomScaleNormal="50" zoomScaleSheetLayoutView="30" workbookViewId="0">
      <selection activeCell="C63" sqref="C63:BE64"/>
    </sheetView>
  </sheetViews>
  <sheetFormatPr defaultColWidth="2.6328125" defaultRowHeight="15" x14ac:dyDescent="0.3"/>
  <cols>
    <col min="1" max="16384" width="2.6328125" style="967"/>
  </cols>
  <sheetData>
    <row r="2" spans="2:62" s="11" customFormat="1" ht="49.2" x14ac:dyDescent="0.3">
      <c r="B2" s="1018"/>
      <c r="C2" s="1024" t="s">
        <v>502</v>
      </c>
      <c r="D2" s="1018"/>
      <c r="E2" s="1018"/>
      <c r="F2" s="1018"/>
      <c r="G2" s="1020"/>
      <c r="H2" s="1020"/>
      <c r="I2" s="1020"/>
      <c r="J2" s="1020"/>
      <c r="K2" s="1020"/>
      <c r="L2" s="1021"/>
      <c r="M2" s="1021"/>
      <c r="N2" s="1021"/>
      <c r="O2" s="1021"/>
      <c r="P2" s="1021"/>
      <c r="Q2" s="1021"/>
      <c r="R2" s="1021"/>
      <c r="T2" s="1021"/>
      <c r="U2" s="1021"/>
      <c r="V2" s="1021"/>
      <c r="W2" s="1021"/>
      <c r="X2" s="1021"/>
      <c r="Y2" s="1021"/>
      <c r="Z2" s="1021"/>
      <c r="AA2" s="1021"/>
      <c r="AB2" s="1021"/>
      <c r="AC2" s="1021"/>
      <c r="AD2" s="1020"/>
      <c r="AE2" s="1021"/>
      <c r="AF2" s="1021"/>
      <c r="AG2" s="1021"/>
      <c r="AH2" s="1021"/>
      <c r="AI2" s="1021"/>
      <c r="AJ2" s="1021"/>
      <c r="AK2" s="1021"/>
      <c r="AL2" s="1021"/>
      <c r="AM2" s="1021"/>
      <c r="AN2" s="1021"/>
      <c r="AO2" s="1021"/>
      <c r="AP2" s="1021"/>
      <c r="AQ2" s="1021"/>
      <c r="AR2" s="1021"/>
      <c r="AS2" s="1021"/>
      <c r="AT2" s="1021"/>
      <c r="AU2" s="1021"/>
      <c r="AV2" s="1021"/>
      <c r="AW2" s="1021"/>
      <c r="AX2" s="1021"/>
      <c r="AY2" s="1021"/>
      <c r="AZ2" s="1021"/>
      <c r="BA2" s="1021"/>
      <c r="BB2" s="1021"/>
      <c r="BC2" s="1021"/>
      <c r="BD2" s="1021"/>
      <c r="BE2" s="1021"/>
      <c r="BF2" s="1021"/>
      <c r="BG2" s="1021"/>
      <c r="BH2" s="1021"/>
      <c r="BI2" s="1021"/>
      <c r="BJ2" s="1021"/>
    </row>
    <row r="3" spans="2:62" s="11" customFormat="1" ht="10.050000000000001" customHeight="1" x14ac:dyDescent="0.3">
      <c r="B3" s="1018"/>
      <c r="C3" s="1024"/>
      <c r="D3" s="1018"/>
      <c r="E3" s="1018"/>
      <c r="F3" s="1018"/>
      <c r="G3" s="1020"/>
      <c r="H3" s="1020"/>
      <c r="I3" s="1020"/>
      <c r="J3" s="1020"/>
      <c r="K3" s="1020"/>
      <c r="L3" s="1021"/>
      <c r="M3" s="1021"/>
      <c r="N3" s="1021"/>
      <c r="O3" s="1021"/>
      <c r="P3" s="1021"/>
      <c r="Q3" s="1021"/>
      <c r="R3" s="1021"/>
      <c r="T3" s="1021"/>
      <c r="U3" s="1021"/>
      <c r="V3" s="1021"/>
      <c r="W3" s="1021"/>
      <c r="X3" s="1021"/>
      <c r="Y3" s="1021"/>
      <c r="Z3" s="1021"/>
      <c r="AA3" s="1021"/>
      <c r="AB3" s="1021"/>
      <c r="AC3" s="1021"/>
      <c r="AD3" s="1020"/>
      <c r="AE3" s="1021"/>
      <c r="AF3" s="1021"/>
      <c r="AG3" s="1021"/>
      <c r="AH3" s="1021"/>
      <c r="AI3" s="1021"/>
      <c r="AJ3" s="1021"/>
      <c r="AK3" s="1021"/>
      <c r="AL3" s="1021"/>
      <c r="AM3" s="1021"/>
      <c r="AN3" s="1021"/>
      <c r="AO3" s="1021"/>
      <c r="AP3" s="1021"/>
      <c r="AQ3" s="1021"/>
      <c r="AR3" s="1021"/>
      <c r="AS3" s="1021"/>
      <c r="AT3" s="1021"/>
      <c r="AU3" s="1021"/>
      <c r="AV3" s="1021"/>
      <c r="AW3" s="1021"/>
      <c r="AX3" s="1021"/>
      <c r="AY3" s="1021"/>
      <c r="AZ3" s="1021"/>
      <c r="BA3" s="1021"/>
      <c r="BB3" s="1021"/>
      <c r="BC3" s="1021"/>
      <c r="BD3" s="1021"/>
      <c r="BE3" s="1021"/>
      <c r="BF3" s="1021"/>
      <c r="BG3" s="1021"/>
      <c r="BH3" s="1021"/>
      <c r="BI3" s="1021"/>
      <c r="BJ3" s="1021"/>
    </row>
    <row r="4" spans="2:62" s="11" customFormat="1" ht="31.8" x14ac:dyDescent="0.3">
      <c r="C4" s="1037" t="s">
        <v>3</v>
      </c>
      <c r="D4" s="1022" t="s">
        <v>509</v>
      </c>
      <c r="E4" s="1023"/>
      <c r="F4" s="1023"/>
    </row>
    <row r="5" spans="2:62" s="11" customFormat="1" ht="31.8" x14ac:dyDescent="0.3">
      <c r="C5" s="1022"/>
      <c r="D5" s="1022" t="s">
        <v>510</v>
      </c>
      <c r="E5" s="1023"/>
      <c r="F5" s="1023"/>
    </row>
    <row r="6" spans="2:62" s="11" customFormat="1" ht="31.8" x14ac:dyDescent="0.3">
      <c r="C6" s="1022"/>
      <c r="D6" s="1022" t="s">
        <v>514</v>
      </c>
      <c r="E6" s="1023"/>
      <c r="F6" s="1023"/>
    </row>
    <row r="7" spans="2:62" s="11" customFormat="1" ht="10.050000000000001" customHeight="1" x14ac:dyDescent="0.3">
      <c r="C7" s="1022"/>
      <c r="D7" s="1022"/>
      <c r="E7" s="1023"/>
      <c r="F7" s="1023"/>
    </row>
    <row r="8" spans="2:62" s="11" customFormat="1" ht="31.8" x14ac:dyDescent="0.3">
      <c r="C8" s="1037" t="s">
        <v>3</v>
      </c>
      <c r="D8" s="1022" t="s">
        <v>505</v>
      </c>
      <c r="E8" s="1023"/>
      <c r="F8" s="1023"/>
    </row>
    <row r="9" spans="2:62" s="11" customFormat="1" ht="31.8" x14ac:dyDescent="0.3">
      <c r="C9" s="1023"/>
      <c r="D9" s="1022" t="s">
        <v>499</v>
      </c>
      <c r="E9" s="1023"/>
      <c r="F9" s="1023"/>
    </row>
    <row r="10" spans="2:62" s="11" customFormat="1" ht="31.8" x14ac:dyDescent="0.3">
      <c r="C10" s="1023"/>
      <c r="D10" s="1022" t="s">
        <v>500</v>
      </c>
      <c r="E10" s="1023"/>
      <c r="F10" s="1023"/>
    </row>
    <row r="11" spans="2:62" s="11" customFormat="1" ht="30" customHeight="1" x14ac:dyDescent="0.3">
      <c r="B11" s="1018"/>
      <c r="C11" s="1019"/>
      <c r="D11" s="1018"/>
      <c r="E11" s="1018"/>
      <c r="F11" s="1018"/>
      <c r="G11" s="1020"/>
      <c r="H11" s="1020"/>
      <c r="I11" s="1020"/>
      <c r="J11" s="1020"/>
      <c r="K11" s="1020"/>
      <c r="L11" s="1021"/>
      <c r="M11" s="1021"/>
      <c r="N11" s="1021"/>
      <c r="O11" s="1021"/>
      <c r="P11" s="1021"/>
      <c r="Q11" s="1021"/>
      <c r="R11" s="1021"/>
      <c r="T11" s="1021"/>
      <c r="U11" s="1021"/>
      <c r="V11" s="1021"/>
      <c r="W11" s="1021"/>
      <c r="X11" s="1021"/>
      <c r="Y11" s="1021"/>
      <c r="Z11" s="1021"/>
      <c r="AA11" s="1021"/>
      <c r="AB11" s="1021"/>
      <c r="AC11" s="1021"/>
      <c r="AD11" s="1020"/>
      <c r="AE11" s="1021"/>
      <c r="AF11" s="1021"/>
      <c r="AG11" s="1021"/>
      <c r="AH11" s="1021"/>
      <c r="AI11" s="1021"/>
      <c r="AJ11" s="1021"/>
      <c r="AK11" s="1021"/>
      <c r="AL11" s="1021"/>
      <c r="AM11" s="1021"/>
      <c r="AN11" s="1021"/>
      <c r="AO11" s="1021"/>
      <c r="AP11" s="1021"/>
      <c r="AQ11" s="1021"/>
      <c r="AR11" s="1021"/>
      <c r="AS11" s="1021"/>
      <c r="AT11" s="1021"/>
      <c r="AU11" s="1021"/>
      <c r="AV11" s="1021"/>
      <c r="AW11" s="1021"/>
      <c r="AX11" s="1021"/>
      <c r="AY11" s="1021"/>
      <c r="AZ11" s="1021"/>
      <c r="BA11" s="1021"/>
      <c r="BB11" s="1021"/>
      <c r="BC11" s="1021"/>
      <c r="BD11" s="1021"/>
      <c r="BE11" s="1021"/>
      <c r="BF11" s="1021"/>
      <c r="BG11" s="1021"/>
      <c r="BH11" s="1021"/>
      <c r="BI11" s="1021"/>
      <c r="BJ11" s="1021"/>
    </row>
    <row r="12" spans="2:62" s="11" customFormat="1" ht="49.2" x14ac:dyDescent="0.3">
      <c r="B12" s="1018"/>
      <c r="C12" s="1024" t="s">
        <v>501</v>
      </c>
      <c r="D12" s="1018"/>
      <c r="E12" s="1018"/>
      <c r="F12" s="1018"/>
      <c r="G12" s="1020"/>
      <c r="H12" s="1020"/>
      <c r="I12" s="1020"/>
      <c r="J12" s="1020"/>
      <c r="K12" s="1020"/>
      <c r="L12" s="1021"/>
      <c r="M12" s="1021"/>
      <c r="N12" s="1021"/>
      <c r="O12" s="1021"/>
      <c r="P12" s="1021"/>
      <c r="Q12" s="1021"/>
      <c r="R12" s="1021"/>
      <c r="T12" s="1021"/>
      <c r="U12" s="1021"/>
      <c r="V12" s="1021"/>
      <c r="W12" s="1021"/>
      <c r="X12" s="1021"/>
      <c r="Y12" s="1021"/>
      <c r="Z12" s="1021"/>
      <c r="AA12" s="1021"/>
      <c r="AB12" s="1021"/>
      <c r="AC12" s="1021"/>
      <c r="AD12" s="1020"/>
      <c r="AE12" s="1021"/>
      <c r="AF12" s="1021"/>
      <c r="AG12" s="1021"/>
      <c r="AH12" s="1021"/>
      <c r="AI12" s="1021"/>
      <c r="AJ12" s="1021"/>
      <c r="AK12" s="1021"/>
      <c r="AL12" s="1021"/>
      <c r="AM12" s="1021"/>
      <c r="AN12" s="1021"/>
      <c r="AO12" s="1021"/>
      <c r="AP12" s="1021"/>
      <c r="AQ12" s="1021"/>
      <c r="AR12" s="1021"/>
      <c r="AS12" s="1021"/>
      <c r="AT12" s="1021"/>
      <c r="AU12" s="1021"/>
      <c r="AV12" s="1021"/>
      <c r="AW12" s="1021"/>
      <c r="AX12" s="1021"/>
      <c r="AY12" s="1021"/>
      <c r="AZ12" s="1021"/>
      <c r="BA12" s="1021"/>
      <c r="BB12" s="1021"/>
      <c r="BC12" s="1021"/>
      <c r="BD12" s="1021"/>
      <c r="BE12" s="1021"/>
      <c r="BF12" s="1021"/>
      <c r="BG12" s="1021"/>
      <c r="BH12" s="1021"/>
      <c r="BI12" s="1021"/>
      <c r="BJ12" s="1021"/>
    </row>
    <row r="13" spans="2:62" s="11" customFormat="1" ht="10.050000000000001" customHeight="1" x14ac:dyDescent="0.3">
      <c r="B13" s="1018"/>
      <c r="C13" s="1024"/>
      <c r="D13" s="1018"/>
      <c r="E13" s="1018"/>
      <c r="F13" s="1018"/>
      <c r="G13" s="1020"/>
      <c r="H13" s="1020"/>
      <c r="I13" s="1020"/>
      <c r="J13" s="1020"/>
      <c r="K13" s="1020"/>
      <c r="L13" s="1021"/>
      <c r="M13" s="1021"/>
      <c r="N13" s="1021"/>
      <c r="O13" s="1021"/>
      <c r="P13" s="1021"/>
      <c r="Q13" s="1021"/>
      <c r="R13" s="1021"/>
      <c r="T13" s="1021"/>
      <c r="U13" s="1021"/>
      <c r="V13" s="1021"/>
      <c r="W13" s="1021"/>
      <c r="X13" s="1021"/>
      <c r="Y13" s="1021"/>
      <c r="Z13" s="1021"/>
      <c r="AA13" s="1021"/>
      <c r="AB13" s="1021"/>
      <c r="AC13" s="1021"/>
      <c r="AD13" s="1020"/>
      <c r="AE13" s="1021"/>
      <c r="AF13" s="1021"/>
      <c r="AG13" s="1021"/>
      <c r="AH13" s="1021"/>
      <c r="AI13" s="1021"/>
      <c r="AJ13" s="1021"/>
      <c r="AK13" s="1021"/>
      <c r="AL13" s="1021"/>
      <c r="AM13" s="1021"/>
      <c r="AN13" s="1021"/>
      <c r="AO13" s="1021"/>
      <c r="AP13" s="1021"/>
      <c r="AQ13" s="1021"/>
      <c r="AR13" s="1021"/>
      <c r="AS13" s="1021"/>
      <c r="AT13" s="1021"/>
      <c r="AU13" s="1021"/>
      <c r="AV13" s="1021"/>
      <c r="AW13" s="1021"/>
      <c r="AX13" s="1021"/>
      <c r="AY13" s="1021"/>
      <c r="AZ13" s="1021"/>
      <c r="BA13" s="1021"/>
      <c r="BB13" s="1021"/>
      <c r="BC13" s="1021"/>
      <c r="BD13" s="1021"/>
      <c r="BE13" s="1021"/>
      <c r="BF13" s="1021"/>
      <c r="BG13" s="1021"/>
      <c r="BH13" s="1021"/>
      <c r="BI13" s="1021"/>
      <c r="BJ13" s="1021"/>
    </row>
    <row r="14" spans="2:62" s="11" customFormat="1" ht="31.8" x14ac:dyDescent="0.3">
      <c r="C14" s="1037" t="s">
        <v>3</v>
      </c>
      <c r="D14" s="1022" t="s">
        <v>503</v>
      </c>
      <c r="E14" s="1023"/>
      <c r="F14" s="1023"/>
    </row>
    <row r="15" spans="2:62" s="11" customFormat="1" ht="31.8" x14ac:dyDescent="0.3">
      <c r="C15" s="1023"/>
      <c r="D15" s="1022" t="s">
        <v>497</v>
      </c>
      <c r="E15" s="1023"/>
      <c r="F15" s="1023"/>
    </row>
    <row r="16" spans="2:62" s="11" customFormat="1" ht="31.8" x14ac:dyDescent="0.3">
      <c r="C16" s="1023"/>
      <c r="D16" s="1022" t="s">
        <v>504</v>
      </c>
      <c r="E16" s="1023"/>
      <c r="F16" s="1023"/>
    </row>
    <row r="17" spans="3:6" s="11" customFormat="1" ht="31.8" x14ac:dyDescent="0.3">
      <c r="C17" s="1023"/>
      <c r="D17" s="1022" t="s">
        <v>498</v>
      </c>
      <c r="E17" s="1023"/>
      <c r="F17" s="1023"/>
    </row>
    <row r="18" spans="3:6" ht="19.95" customHeight="1" x14ac:dyDescent="0.3"/>
    <row r="19" spans="3:6" x14ac:dyDescent="0.3">
      <c r="D19" s="969"/>
      <c r="E19" s="970"/>
    </row>
    <row r="20" spans="3:6" x14ac:dyDescent="0.3">
      <c r="C20" s="965"/>
      <c r="D20" s="966"/>
    </row>
    <row r="22" spans="3:6" x14ac:dyDescent="0.3">
      <c r="C22" s="971"/>
    </row>
    <row r="23" spans="3:6" x14ac:dyDescent="0.3">
      <c r="C23" s="972"/>
    </row>
    <row r="25" spans="3:6" x14ac:dyDescent="0.3">
      <c r="C25" s="970"/>
      <c r="D25" s="973"/>
    </row>
    <row r="27" spans="3:6" x14ac:dyDescent="0.3">
      <c r="D27" s="968"/>
    </row>
    <row r="28" spans="3:6" x14ac:dyDescent="0.3">
      <c r="D28" s="968"/>
    </row>
    <row r="29" spans="3:6" x14ac:dyDescent="0.3">
      <c r="C29" s="970"/>
      <c r="D29" s="973"/>
    </row>
    <row r="31" spans="3:6" x14ac:dyDescent="0.3">
      <c r="D31" s="968"/>
    </row>
    <row r="32" spans="3:6" x14ac:dyDescent="0.3">
      <c r="D32" s="968"/>
    </row>
    <row r="33" spans="3:62" x14ac:dyDescent="0.3">
      <c r="C33" s="970"/>
      <c r="D33" s="973"/>
    </row>
    <row r="36" spans="3:62" x14ac:dyDescent="0.3">
      <c r="D36" s="968"/>
    </row>
    <row r="37" spans="3:62" x14ac:dyDescent="0.3">
      <c r="D37" s="968"/>
    </row>
    <row r="38" spans="3:62" x14ac:dyDescent="0.3">
      <c r="C38" s="970"/>
      <c r="D38" s="973"/>
    </row>
    <row r="43" spans="3:62" x14ac:dyDescent="0.3">
      <c r="D43" s="968"/>
    </row>
    <row r="44" spans="3:62" x14ac:dyDescent="0.3">
      <c r="D44" s="968"/>
    </row>
    <row r="45" spans="3:62" x14ac:dyDescent="0.3">
      <c r="C45" s="970"/>
      <c r="D45" s="973"/>
    </row>
    <row r="46" spans="3:62" ht="15.6" thickBot="1" x14ac:dyDescent="0.35">
      <c r="C46" s="970"/>
      <c r="D46" s="973"/>
    </row>
    <row r="47" spans="3:62" s="325" customFormat="1" ht="32.4" thickBot="1" x14ac:dyDescent="0.35">
      <c r="C47" s="996"/>
      <c r="D47" s="997"/>
      <c r="E47" s="998"/>
      <c r="F47" s="998"/>
      <c r="G47" s="998"/>
      <c r="H47" s="998"/>
      <c r="I47" s="998"/>
      <c r="J47" s="998"/>
      <c r="K47" s="998"/>
      <c r="L47" s="999" t="s">
        <v>349</v>
      </c>
      <c r="M47" s="998"/>
      <c r="N47" s="998"/>
      <c r="O47" s="998"/>
      <c r="P47" s="998"/>
      <c r="Q47" s="998"/>
      <c r="R47" s="998"/>
      <c r="S47" s="998"/>
      <c r="T47" s="998"/>
      <c r="U47" s="998"/>
      <c r="V47" s="998"/>
      <c r="W47" s="998"/>
      <c r="X47" s="998"/>
      <c r="Y47" s="998"/>
      <c r="Z47" s="1000"/>
      <c r="AA47" s="1000"/>
      <c r="AB47" s="1000"/>
      <c r="AC47" s="1000"/>
      <c r="AD47" s="1001" t="s">
        <v>26</v>
      </c>
      <c r="AE47" s="998"/>
      <c r="AF47" s="998"/>
      <c r="AG47" s="998"/>
      <c r="AH47" s="998"/>
      <c r="AI47" s="998"/>
      <c r="AJ47" s="998"/>
      <c r="AK47" s="998"/>
      <c r="AL47" s="998"/>
      <c r="AM47" s="998"/>
      <c r="AN47" s="998"/>
      <c r="AO47" s="998"/>
      <c r="AP47" s="998"/>
      <c r="AQ47" s="998"/>
      <c r="AR47" s="998"/>
      <c r="AS47" s="998"/>
      <c r="AT47" s="998"/>
      <c r="AU47" s="1001" t="s">
        <v>67</v>
      </c>
      <c r="AV47" s="998"/>
      <c r="AW47" s="998"/>
      <c r="AX47" s="998"/>
      <c r="AY47" s="998"/>
      <c r="AZ47" s="998"/>
      <c r="BA47" s="998"/>
      <c r="BB47" s="998"/>
      <c r="BC47" s="998"/>
      <c r="BD47" s="998"/>
      <c r="BE47" s="998"/>
      <c r="BF47" s="998"/>
      <c r="BG47" s="998"/>
      <c r="BH47" s="998"/>
      <c r="BI47" s="998"/>
      <c r="BJ47" s="1002"/>
    </row>
    <row r="48" spans="3:62" ht="27" customHeight="1" thickTop="1" x14ac:dyDescent="0.3">
      <c r="C48" s="1003" t="s">
        <v>475</v>
      </c>
      <c r="D48" s="1004"/>
      <c r="E48" s="1005"/>
      <c r="F48" s="1005"/>
      <c r="G48" s="1005"/>
      <c r="H48" s="1025" t="s">
        <v>4</v>
      </c>
      <c r="I48" s="1026"/>
      <c r="J48" s="1026"/>
      <c r="K48" s="1026"/>
      <c r="L48" s="979" t="s">
        <v>492</v>
      </c>
      <c r="M48" s="980"/>
      <c r="N48" s="980"/>
      <c r="O48" s="980"/>
      <c r="P48" s="980"/>
      <c r="Q48" s="980"/>
      <c r="R48" s="980"/>
      <c r="S48" s="980"/>
      <c r="T48" s="980"/>
      <c r="U48" s="980"/>
      <c r="V48" s="980"/>
      <c r="W48" s="980"/>
      <c r="X48" s="980"/>
      <c r="Y48" s="980"/>
      <c r="Z48" s="980"/>
      <c r="AA48" s="980"/>
      <c r="AB48" s="980"/>
      <c r="AC48" s="980"/>
      <c r="AD48" s="981" t="s">
        <v>515</v>
      </c>
      <c r="AE48" s="980"/>
      <c r="AF48" s="980"/>
      <c r="AG48" s="980"/>
      <c r="AH48" s="980"/>
      <c r="AI48" s="980"/>
      <c r="AJ48" s="980"/>
      <c r="AK48" s="980"/>
      <c r="AL48" s="980"/>
      <c r="AM48" s="980"/>
      <c r="AN48" s="980"/>
      <c r="AO48" s="980"/>
      <c r="AP48" s="980"/>
      <c r="AQ48" s="980"/>
      <c r="AR48" s="980"/>
      <c r="AS48" s="980"/>
      <c r="AT48" s="980"/>
      <c r="AU48" s="981" t="s">
        <v>517</v>
      </c>
      <c r="AV48" s="980"/>
      <c r="AW48" s="980"/>
      <c r="AX48" s="980"/>
      <c r="AY48" s="980"/>
      <c r="AZ48" s="980"/>
      <c r="BA48" s="980"/>
      <c r="BB48" s="980"/>
      <c r="BC48" s="980"/>
      <c r="BD48" s="980"/>
      <c r="BE48" s="980"/>
      <c r="BF48" s="980"/>
      <c r="BG48" s="980"/>
      <c r="BH48" s="980"/>
      <c r="BI48" s="980"/>
      <c r="BJ48" s="982"/>
    </row>
    <row r="49" spans="3:62" ht="27" customHeight="1" x14ac:dyDescent="0.3">
      <c r="C49" s="1038"/>
      <c r="D49" s="763"/>
      <c r="E49" s="325"/>
      <c r="F49" s="325"/>
      <c r="G49" s="325"/>
      <c r="H49" s="1027"/>
      <c r="I49" s="1028"/>
      <c r="J49" s="1028"/>
      <c r="K49" s="1028"/>
      <c r="L49" s="975" t="s">
        <v>483</v>
      </c>
      <c r="M49" s="12"/>
      <c r="N49" s="12"/>
      <c r="O49" s="12"/>
      <c r="P49" s="12"/>
      <c r="Q49" s="12"/>
      <c r="R49" s="12"/>
      <c r="S49" s="12"/>
      <c r="T49" s="12"/>
      <c r="U49" s="12"/>
      <c r="V49" s="12"/>
      <c r="W49" s="12"/>
      <c r="X49" s="12"/>
      <c r="Y49" s="12"/>
      <c r="Z49" s="12"/>
      <c r="AA49" s="12"/>
      <c r="AB49" s="12"/>
      <c r="AC49" s="12"/>
      <c r="AD49" s="978" t="s">
        <v>516</v>
      </c>
      <c r="AE49" s="12"/>
      <c r="AF49" s="12"/>
      <c r="AG49" s="12"/>
      <c r="AH49" s="12"/>
      <c r="AI49" s="12"/>
      <c r="AJ49" s="12"/>
      <c r="AK49" s="12"/>
      <c r="AL49" s="12"/>
      <c r="AM49" s="12"/>
      <c r="AN49" s="12"/>
      <c r="AO49" s="12"/>
      <c r="AP49" s="12"/>
      <c r="AQ49" s="12"/>
      <c r="AR49" s="12"/>
      <c r="AS49" s="12"/>
      <c r="AT49" s="12"/>
      <c r="AU49" s="978" t="s">
        <v>481</v>
      </c>
      <c r="AV49" s="12"/>
      <c r="AW49" s="12"/>
      <c r="AX49" s="12"/>
      <c r="AY49" s="12"/>
      <c r="AZ49" s="12"/>
      <c r="BA49" s="12"/>
      <c r="BB49" s="12"/>
      <c r="BC49" s="12"/>
      <c r="BD49" s="12"/>
      <c r="BE49" s="12"/>
      <c r="BF49" s="12"/>
      <c r="BG49" s="12"/>
      <c r="BH49" s="12"/>
      <c r="BI49" s="12"/>
      <c r="BJ49" s="983"/>
    </row>
    <row r="50" spans="3:62" ht="27" customHeight="1" x14ac:dyDescent="0.3">
      <c r="C50" s="1006"/>
      <c r="D50" s="763"/>
      <c r="E50" s="325"/>
      <c r="F50" s="325"/>
      <c r="G50" s="325"/>
      <c r="H50" s="1027"/>
      <c r="I50" s="1028"/>
      <c r="J50" s="1028"/>
      <c r="K50" s="1028"/>
      <c r="L50" s="975" t="s">
        <v>482</v>
      </c>
      <c r="M50" s="12"/>
      <c r="N50" s="12"/>
      <c r="O50" s="12"/>
      <c r="P50" s="12"/>
      <c r="Q50" s="12"/>
      <c r="R50" s="12"/>
      <c r="S50" s="12"/>
      <c r="T50" s="12"/>
      <c r="U50" s="12"/>
      <c r="V50" s="12"/>
      <c r="W50" s="12"/>
      <c r="X50" s="12"/>
      <c r="Y50" s="12"/>
      <c r="Z50" s="12"/>
      <c r="AA50" s="12"/>
      <c r="AB50" s="12"/>
      <c r="AC50" s="12"/>
      <c r="AD50" s="978" t="s">
        <v>483</v>
      </c>
      <c r="AE50" s="12"/>
      <c r="AF50" s="12"/>
      <c r="AG50" s="12"/>
      <c r="AH50" s="12"/>
      <c r="AI50" s="12"/>
      <c r="AJ50" s="12"/>
      <c r="AK50" s="12"/>
      <c r="AL50" s="12"/>
      <c r="AM50" s="12"/>
      <c r="AN50" s="12"/>
      <c r="AO50" s="12"/>
      <c r="AP50" s="12"/>
      <c r="AQ50" s="12"/>
      <c r="AR50" s="12"/>
      <c r="AS50" s="12"/>
      <c r="AT50" s="12"/>
      <c r="AU50" s="978" t="s">
        <v>483</v>
      </c>
      <c r="AV50" s="12"/>
      <c r="AW50" s="12"/>
      <c r="AX50" s="12"/>
      <c r="AY50" s="12"/>
      <c r="AZ50" s="12"/>
      <c r="BA50" s="12"/>
      <c r="BB50" s="12"/>
      <c r="BC50" s="12"/>
      <c r="BD50" s="12"/>
      <c r="BE50" s="12"/>
      <c r="BF50" s="12"/>
      <c r="BG50" s="12"/>
      <c r="BH50" s="12"/>
      <c r="BI50" s="12"/>
      <c r="BJ50" s="983"/>
    </row>
    <row r="51" spans="3:62" ht="27" customHeight="1" x14ac:dyDescent="0.3">
      <c r="C51" s="1006"/>
      <c r="D51" s="763"/>
      <c r="E51" s="325"/>
      <c r="F51" s="325"/>
      <c r="G51" s="325"/>
      <c r="H51" s="1027"/>
      <c r="I51" s="1028"/>
      <c r="J51" s="1028"/>
      <c r="K51" s="1028"/>
      <c r="L51" s="975"/>
      <c r="M51" s="12"/>
      <c r="N51" s="12"/>
      <c r="O51" s="12"/>
      <c r="P51" s="12"/>
      <c r="Q51" s="12"/>
      <c r="R51" s="12"/>
      <c r="S51" s="12"/>
      <c r="T51" s="12"/>
      <c r="U51" s="12"/>
      <c r="V51" s="12"/>
      <c r="W51" s="12"/>
      <c r="X51" s="12"/>
      <c r="Y51" s="12"/>
      <c r="Z51" s="12"/>
      <c r="AA51" s="12"/>
      <c r="AB51" s="12"/>
      <c r="AC51" s="12"/>
      <c r="AD51" s="978" t="s">
        <v>482</v>
      </c>
      <c r="AE51" s="12"/>
      <c r="AF51" s="12"/>
      <c r="AG51" s="12"/>
      <c r="AH51" s="12"/>
      <c r="AI51" s="12"/>
      <c r="AJ51" s="12"/>
      <c r="AK51" s="12"/>
      <c r="AL51" s="12"/>
      <c r="AM51" s="12"/>
      <c r="AN51" s="12"/>
      <c r="AO51" s="12"/>
      <c r="AP51" s="12"/>
      <c r="AQ51" s="12"/>
      <c r="AR51" s="12"/>
      <c r="AS51" s="12"/>
      <c r="AT51" s="12"/>
      <c r="AU51" s="978" t="s">
        <v>482</v>
      </c>
      <c r="AV51" s="12"/>
      <c r="AW51" s="12"/>
      <c r="AX51" s="12"/>
      <c r="AY51" s="12"/>
      <c r="AZ51" s="12"/>
      <c r="BA51" s="12"/>
      <c r="BB51" s="12"/>
      <c r="BC51" s="12"/>
      <c r="BD51" s="12"/>
      <c r="BE51" s="12"/>
      <c r="BF51" s="12"/>
      <c r="BG51" s="12"/>
      <c r="BH51" s="12"/>
      <c r="BI51" s="12"/>
      <c r="BJ51" s="983"/>
    </row>
    <row r="52" spans="3:62" ht="27" customHeight="1" x14ac:dyDescent="0.3">
      <c r="C52" s="1006"/>
      <c r="D52" s="763"/>
      <c r="E52" s="325"/>
      <c r="F52" s="325"/>
      <c r="G52" s="325"/>
      <c r="H52" s="1029" t="s">
        <v>488</v>
      </c>
      <c r="I52" s="1030"/>
      <c r="J52" s="1030"/>
      <c r="K52" s="1030"/>
      <c r="L52" s="988" t="s">
        <v>511</v>
      </c>
      <c r="M52" s="989"/>
      <c r="N52" s="989"/>
      <c r="O52" s="989"/>
      <c r="P52" s="989"/>
      <c r="Q52" s="989"/>
      <c r="R52" s="989"/>
      <c r="S52" s="989"/>
      <c r="T52" s="989"/>
      <c r="U52" s="989"/>
      <c r="V52" s="989"/>
      <c r="W52" s="989"/>
      <c r="X52" s="989"/>
      <c r="Y52" s="989"/>
      <c r="Z52" s="989"/>
      <c r="AA52" s="989"/>
      <c r="AB52" s="989"/>
      <c r="AC52" s="989"/>
      <c r="AD52" s="990" t="s">
        <v>519</v>
      </c>
      <c r="AE52" s="989"/>
      <c r="AF52" s="989"/>
      <c r="AG52" s="989"/>
      <c r="AH52" s="989"/>
      <c r="AI52" s="989"/>
      <c r="AJ52" s="989"/>
      <c r="AK52" s="989"/>
      <c r="AL52" s="989"/>
      <c r="AM52" s="989"/>
      <c r="AN52" s="989"/>
      <c r="AO52" s="989"/>
      <c r="AP52" s="989"/>
      <c r="AQ52" s="989"/>
      <c r="AR52" s="989"/>
      <c r="AS52" s="989"/>
      <c r="AT52" s="989"/>
      <c r="AU52" s="990" t="s">
        <v>490</v>
      </c>
      <c r="AV52" s="989"/>
      <c r="AW52" s="989"/>
      <c r="AX52" s="989"/>
      <c r="AY52" s="989"/>
      <c r="AZ52" s="989"/>
      <c r="BA52" s="989"/>
      <c r="BB52" s="989"/>
      <c r="BC52" s="989"/>
      <c r="BD52" s="989"/>
      <c r="BE52" s="989"/>
      <c r="BF52" s="989"/>
      <c r="BG52" s="989"/>
      <c r="BH52" s="989"/>
      <c r="BI52" s="989"/>
      <c r="BJ52" s="991"/>
    </row>
    <row r="53" spans="3:62" ht="27" customHeight="1" x14ac:dyDescent="0.3">
      <c r="C53" s="1006"/>
      <c r="D53" s="763"/>
      <c r="E53" s="325"/>
      <c r="F53" s="325"/>
      <c r="G53" s="325"/>
      <c r="H53" s="1027" t="s">
        <v>489</v>
      </c>
      <c r="I53" s="1028"/>
      <c r="J53" s="1028"/>
      <c r="K53" s="1028"/>
      <c r="L53" s="975" t="s">
        <v>512</v>
      </c>
      <c r="M53" s="12"/>
      <c r="N53" s="12"/>
      <c r="O53" s="12"/>
      <c r="P53" s="12"/>
      <c r="Q53" s="12"/>
      <c r="R53" s="12"/>
      <c r="S53" s="12"/>
      <c r="T53" s="12"/>
      <c r="U53" s="12"/>
      <c r="V53" s="12"/>
      <c r="W53" s="12"/>
      <c r="X53" s="12"/>
      <c r="Y53" s="12"/>
      <c r="Z53" s="12"/>
      <c r="AA53" s="12"/>
      <c r="AB53" s="12"/>
      <c r="AC53" s="12"/>
      <c r="AD53" s="978" t="s">
        <v>521</v>
      </c>
      <c r="AE53" s="12"/>
      <c r="AF53" s="12"/>
      <c r="AG53" s="12"/>
      <c r="AH53" s="12"/>
      <c r="AI53" s="12"/>
      <c r="AJ53" s="12"/>
      <c r="AK53" s="12"/>
      <c r="AL53" s="12"/>
      <c r="AM53" s="12"/>
      <c r="AN53" s="12"/>
      <c r="AO53" s="12"/>
      <c r="AP53" s="12"/>
      <c r="AQ53" s="12"/>
      <c r="AR53" s="12"/>
      <c r="AS53" s="12"/>
      <c r="AT53" s="12"/>
      <c r="AU53" s="978" t="s">
        <v>491</v>
      </c>
      <c r="AV53" s="12"/>
      <c r="AW53" s="12"/>
      <c r="AX53" s="12"/>
      <c r="AY53" s="12"/>
      <c r="AZ53" s="12"/>
      <c r="BA53" s="12"/>
      <c r="BB53" s="12"/>
      <c r="BC53" s="12"/>
      <c r="BD53" s="12"/>
      <c r="BE53" s="12"/>
      <c r="BF53" s="12"/>
      <c r="BG53" s="12"/>
      <c r="BH53" s="12"/>
      <c r="BI53" s="12"/>
      <c r="BJ53" s="983"/>
    </row>
    <row r="54" spans="3:62" ht="27" customHeight="1" thickBot="1" x14ac:dyDescent="0.35">
      <c r="C54" s="1006"/>
      <c r="D54" s="763"/>
      <c r="E54" s="325"/>
      <c r="F54" s="325"/>
      <c r="G54" s="325"/>
      <c r="H54" s="1027"/>
      <c r="I54" s="1028"/>
      <c r="J54" s="1028"/>
      <c r="K54" s="1028"/>
      <c r="L54" s="975" t="s">
        <v>513</v>
      </c>
      <c r="M54" s="12"/>
      <c r="N54" s="12"/>
      <c r="O54" s="12"/>
      <c r="P54" s="12"/>
      <c r="Q54" s="12"/>
      <c r="R54" s="12"/>
      <c r="S54" s="12"/>
      <c r="T54" s="12"/>
      <c r="U54" s="12"/>
      <c r="V54" s="12"/>
      <c r="W54" s="12"/>
      <c r="X54" s="12"/>
      <c r="Y54" s="12"/>
      <c r="Z54" s="12"/>
      <c r="AA54" s="12"/>
      <c r="AB54" s="12"/>
      <c r="AC54" s="12"/>
      <c r="AD54" s="978" t="s">
        <v>520</v>
      </c>
      <c r="AE54" s="12"/>
      <c r="AF54" s="12"/>
      <c r="AG54" s="12"/>
      <c r="AH54" s="12"/>
      <c r="AI54" s="12"/>
      <c r="AJ54" s="12"/>
      <c r="AK54" s="12"/>
      <c r="AL54" s="12"/>
      <c r="AM54" s="12"/>
      <c r="AN54" s="12"/>
      <c r="AO54" s="12"/>
      <c r="AP54" s="12"/>
      <c r="AQ54" s="12"/>
      <c r="AR54" s="12"/>
      <c r="AS54" s="12"/>
      <c r="AT54" s="12"/>
      <c r="AU54" s="978" t="s">
        <v>506</v>
      </c>
      <c r="AV54" s="12"/>
      <c r="AW54" s="12"/>
      <c r="AX54" s="12"/>
      <c r="AY54" s="12"/>
      <c r="AZ54" s="12"/>
      <c r="BA54" s="12"/>
      <c r="BB54" s="12"/>
      <c r="BC54" s="12"/>
      <c r="BD54" s="12"/>
      <c r="BE54" s="12"/>
      <c r="BF54" s="12"/>
      <c r="BG54" s="12"/>
      <c r="BH54" s="12"/>
      <c r="BI54" s="12"/>
      <c r="BJ54" s="983"/>
    </row>
    <row r="55" spans="3:62" ht="27" customHeight="1" x14ac:dyDescent="0.3">
      <c r="C55" s="1007" t="s">
        <v>34</v>
      </c>
      <c r="D55" s="1008"/>
      <c r="E55" s="998"/>
      <c r="F55" s="998"/>
      <c r="G55" s="998"/>
      <c r="H55" s="1031" t="s">
        <v>485</v>
      </c>
      <c r="I55" s="1032"/>
      <c r="J55" s="1032"/>
      <c r="K55" s="1032"/>
      <c r="L55" s="974" t="s">
        <v>479</v>
      </c>
      <c r="M55" s="976"/>
      <c r="N55" s="976"/>
      <c r="O55" s="976"/>
      <c r="P55" s="976"/>
      <c r="Q55" s="976"/>
      <c r="R55" s="976"/>
      <c r="S55" s="976"/>
      <c r="T55" s="976"/>
      <c r="U55" s="976"/>
      <c r="V55" s="976"/>
      <c r="W55" s="976"/>
      <c r="X55" s="976"/>
      <c r="Y55" s="976"/>
      <c r="Z55" s="976"/>
      <c r="AA55" s="976"/>
      <c r="AB55" s="976"/>
      <c r="AC55" s="976"/>
      <c r="AD55" s="977" t="s">
        <v>481</v>
      </c>
      <c r="AE55" s="976"/>
      <c r="AF55" s="976"/>
      <c r="AG55" s="976"/>
      <c r="AH55" s="976"/>
      <c r="AI55" s="976"/>
      <c r="AJ55" s="976"/>
      <c r="AK55" s="976"/>
      <c r="AL55" s="976"/>
      <c r="AM55" s="976"/>
      <c r="AN55" s="976"/>
      <c r="AO55" s="976"/>
      <c r="AP55" s="976"/>
      <c r="AQ55" s="976"/>
      <c r="AR55" s="976"/>
      <c r="AS55" s="976"/>
      <c r="AT55" s="976"/>
      <c r="AU55" s="977" t="s">
        <v>476</v>
      </c>
      <c r="AV55" s="976"/>
      <c r="AW55" s="976"/>
      <c r="AX55" s="976"/>
      <c r="AY55" s="976"/>
      <c r="AZ55" s="976"/>
      <c r="BA55" s="976"/>
      <c r="BB55" s="976"/>
      <c r="BC55" s="976"/>
      <c r="BD55" s="976"/>
      <c r="BE55" s="976"/>
      <c r="BF55" s="976"/>
      <c r="BG55" s="976"/>
      <c r="BH55" s="976"/>
      <c r="BI55" s="976"/>
      <c r="BJ55" s="984"/>
    </row>
    <row r="56" spans="3:62" ht="27" customHeight="1" x14ac:dyDescent="0.3">
      <c r="C56" s="1006"/>
      <c r="D56" s="325"/>
      <c r="E56" s="325"/>
      <c r="F56" s="325"/>
      <c r="G56" s="325"/>
      <c r="H56" s="1027"/>
      <c r="I56" s="1028"/>
      <c r="J56" s="1028"/>
      <c r="K56" s="1028"/>
      <c r="L56" s="975" t="s">
        <v>478</v>
      </c>
      <c r="M56" s="12"/>
      <c r="N56" s="12"/>
      <c r="O56" s="12"/>
      <c r="P56" s="12"/>
      <c r="Q56" s="12"/>
      <c r="R56" s="12"/>
      <c r="S56" s="12"/>
      <c r="T56" s="12"/>
      <c r="U56" s="12"/>
      <c r="V56" s="12"/>
      <c r="W56" s="12"/>
      <c r="X56" s="12"/>
      <c r="Y56" s="12"/>
      <c r="Z56" s="12"/>
      <c r="AA56" s="12"/>
      <c r="AB56" s="12"/>
      <c r="AC56" s="12"/>
      <c r="AD56" s="978" t="s">
        <v>483</v>
      </c>
      <c r="AE56" s="12"/>
      <c r="AF56" s="12"/>
      <c r="AG56" s="12"/>
      <c r="AH56" s="12"/>
      <c r="AI56" s="12"/>
      <c r="AJ56" s="12"/>
      <c r="AK56" s="12"/>
      <c r="AL56" s="12"/>
      <c r="AM56" s="12"/>
      <c r="AN56" s="12"/>
      <c r="AO56" s="12"/>
      <c r="AP56" s="12"/>
      <c r="AQ56" s="12"/>
      <c r="AR56" s="12"/>
      <c r="AS56" s="12"/>
      <c r="AT56" s="12"/>
      <c r="AU56" s="978" t="s">
        <v>480</v>
      </c>
      <c r="AV56" s="12"/>
      <c r="AW56" s="12"/>
      <c r="AX56" s="12"/>
      <c r="AY56" s="12"/>
      <c r="AZ56" s="12"/>
      <c r="BA56" s="12"/>
      <c r="BB56" s="12"/>
      <c r="BC56" s="12"/>
      <c r="BD56" s="12"/>
      <c r="BE56" s="12"/>
      <c r="BF56" s="12"/>
      <c r="BG56" s="12"/>
      <c r="BH56" s="12"/>
      <c r="BI56" s="12"/>
      <c r="BJ56" s="983"/>
    </row>
    <row r="57" spans="3:62" ht="27" customHeight="1" x14ac:dyDescent="0.3">
      <c r="C57" s="1006"/>
      <c r="D57" s="325"/>
      <c r="E57" s="325"/>
      <c r="F57" s="325"/>
      <c r="G57" s="325"/>
      <c r="H57" s="1027"/>
      <c r="I57" s="1028"/>
      <c r="J57" s="1028"/>
      <c r="K57" s="1028"/>
      <c r="L57" s="975" t="s">
        <v>486</v>
      </c>
      <c r="M57" s="12"/>
      <c r="N57" s="12"/>
      <c r="O57" s="12"/>
      <c r="P57" s="12"/>
      <c r="Q57" s="12"/>
      <c r="R57" s="12"/>
      <c r="S57" s="12"/>
      <c r="T57" s="12"/>
      <c r="U57" s="12"/>
      <c r="V57" s="12"/>
      <c r="W57" s="12"/>
      <c r="X57" s="12"/>
      <c r="Y57" s="12"/>
      <c r="Z57" s="12"/>
      <c r="AA57" s="12"/>
      <c r="AB57" s="12"/>
      <c r="AC57" s="12"/>
      <c r="AD57" s="978" t="s">
        <v>484</v>
      </c>
      <c r="AE57" s="12"/>
      <c r="AF57" s="12"/>
      <c r="AG57" s="12"/>
      <c r="AH57" s="12"/>
      <c r="AI57" s="12"/>
      <c r="AJ57" s="12"/>
      <c r="AK57" s="12"/>
      <c r="AL57" s="12"/>
      <c r="AM57" s="12"/>
      <c r="AN57" s="12"/>
      <c r="AO57" s="12"/>
      <c r="AP57" s="12"/>
      <c r="AQ57" s="12"/>
      <c r="AR57" s="12"/>
      <c r="AS57" s="12"/>
      <c r="AT57" s="12"/>
      <c r="AU57" s="978" t="s">
        <v>477</v>
      </c>
      <c r="AV57" s="12"/>
      <c r="AW57" s="12"/>
      <c r="AX57" s="12"/>
      <c r="AY57" s="12"/>
      <c r="AZ57" s="12"/>
      <c r="BA57" s="12"/>
      <c r="BB57" s="12"/>
      <c r="BC57" s="12"/>
      <c r="BD57" s="12"/>
      <c r="BE57" s="12"/>
      <c r="BF57" s="12"/>
      <c r="BG57" s="12"/>
      <c r="BH57" s="12"/>
      <c r="BI57" s="12"/>
      <c r="BJ57" s="983"/>
    </row>
    <row r="58" spans="3:62" ht="27" customHeight="1" x14ac:dyDescent="0.3">
      <c r="C58" s="1006"/>
      <c r="D58" s="325"/>
      <c r="E58" s="325"/>
      <c r="F58" s="325"/>
      <c r="G58" s="325"/>
      <c r="H58" s="1033"/>
      <c r="I58" s="1034"/>
      <c r="J58" s="1034"/>
      <c r="K58" s="1034"/>
      <c r="L58" s="992" t="s">
        <v>487</v>
      </c>
      <c r="M58" s="993"/>
      <c r="N58" s="993"/>
      <c r="O58" s="993"/>
      <c r="P58" s="993"/>
      <c r="Q58" s="993"/>
      <c r="R58" s="993"/>
      <c r="S58" s="993"/>
      <c r="T58" s="993"/>
      <c r="U58" s="993"/>
      <c r="V58" s="993"/>
      <c r="W58" s="993"/>
      <c r="X58" s="993"/>
      <c r="Y58" s="993"/>
      <c r="Z58" s="993"/>
      <c r="AA58" s="993"/>
      <c r="AB58" s="993"/>
      <c r="AC58" s="993"/>
      <c r="AD58" s="994"/>
      <c r="AE58" s="993"/>
      <c r="AF58" s="993"/>
      <c r="AG58" s="993"/>
      <c r="AH58" s="993"/>
      <c r="AI58" s="993"/>
      <c r="AJ58" s="993"/>
      <c r="AK58" s="993"/>
      <c r="AL58" s="993"/>
      <c r="AM58" s="993"/>
      <c r="AN58" s="993"/>
      <c r="AO58" s="993"/>
      <c r="AP58" s="993"/>
      <c r="AQ58" s="993"/>
      <c r="AR58" s="993"/>
      <c r="AS58" s="993"/>
      <c r="AT58" s="993"/>
      <c r="AU58" s="994" t="s">
        <v>518</v>
      </c>
      <c r="AV58" s="993"/>
      <c r="AW58" s="993"/>
      <c r="AX58" s="993"/>
      <c r="AY58" s="993"/>
      <c r="AZ58" s="993"/>
      <c r="BA58" s="993"/>
      <c r="BB58" s="993"/>
      <c r="BC58" s="993"/>
      <c r="BD58" s="993"/>
      <c r="BE58" s="993"/>
      <c r="BF58" s="993"/>
      <c r="BG58" s="993"/>
      <c r="BH58" s="993"/>
      <c r="BI58" s="993"/>
      <c r="BJ58" s="995"/>
    </row>
    <row r="59" spans="3:62" ht="27" customHeight="1" x14ac:dyDescent="0.3">
      <c r="C59" s="1006"/>
      <c r="D59" s="325"/>
      <c r="E59" s="325"/>
      <c r="F59" s="325"/>
      <c r="G59" s="325"/>
      <c r="H59" s="1029" t="s">
        <v>488</v>
      </c>
      <c r="I59" s="1028"/>
      <c r="J59" s="1028"/>
      <c r="K59" s="1028"/>
      <c r="L59" s="1011" t="s">
        <v>493</v>
      </c>
      <c r="M59" s="12"/>
      <c r="N59" s="12"/>
      <c r="O59" s="12"/>
      <c r="P59" s="12"/>
      <c r="Q59" s="12"/>
      <c r="R59" s="12"/>
      <c r="S59" s="12"/>
      <c r="T59" s="12"/>
      <c r="U59" s="12"/>
      <c r="V59" s="12"/>
      <c r="W59" s="12"/>
      <c r="X59" s="12"/>
      <c r="Y59" s="12"/>
      <c r="Z59" s="12"/>
      <c r="AA59" s="12"/>
      <c r="AB59" s="12"/>
      <c r="AC59" s="12"/>
      <c r="AD59" s="1013" t="s">
        <v>493</v>
      </c>
      <c r="AE59" s="12"/>
      <c r="AF59" s="12"/>
      <c r="AG59" s="12"/>
      <c r="AH59" s="12"/>
      <c r="AI59" s="12"/>
      <c r="AJ59" s="12"/>
      <c r="AK59" s="12"/>
      <c r="AL59" s="12"/>
      <c r="AM59" s="12"/>
      <c r="AN59" s="12"/>
      <c r="AO59" s="12"/>
      <c r="AP59" s="12"/>
      <c r="AQ59" s="12"/>
      <c r="AR59" s="12"/>
      <c r="AS59" s="12"/>
      <c r="AT59" s="12"/>
      <c r="AU59" s="978" t="s">
        <v>493</v>
      </c>
      <c r="AV59" s="12"/>
      <c r="AW59" s="12"/>
      <c r="AX59" s="12"/>
      <c r="AY59" s="12"/>
      <c r="AZ59" s="12"/>
      <c r="BA59" s="12"/>
      <c r="BB59" s="12"/>
      <c r="BC59" s="12"/>
      <c r="BD59" s="12"/>
      <c r="BE59" s="12"/>
      <c r="BF59" s="12"/>
      <c r="BG59" s="12"/>
      <c r="BH59" s="12"/>
      <c r="BI59" s="12"/>
      <c r="BJ59" s="983"/>
    </row>
    <row r="60" spans="3:62" ht="27" customHeight="1" x14ac:dyDescent="0.3">
      <c r="C60" s="1006"/>
      <c r="D60" s="325"/>
      <c r="E60" s="325"/>
      <c r="F60" s="325"/>
      <c r="G60" s="325"/>
      <c r="H60" s="1027" t="s">
        <v>489</v>
      </c>
      <c r="I60" s="1028"/>
      <c r="J60" s="1028"/>
      <c r="K60" s="1028"/>
      <c r="L60" s="1011" t="s">
        <v>494</v>
      </c>
      <c r="M60" s="12"/>
      <c r="N60" s="12"/>
      <c r="O60" s="12"/>
      <c r="P60" s="12"/>
      <c r="Q60" s="12"/>
      <c r="R60" s="12"/>
      <c r="S60" s="12"/>
      <c r="T60" s="12"/>
      <c r="U60" s="12"/>
      <c r="V60" s="12"/>
      <c r="W60" s="12"/>
      <c r="X60" s="12"/>
      <c r="Y60" s="12"/>
      <c r="Z60" s="12"/>
      <c r="AA60" s="12"/>
      <c r="AB60" s="12"/>
      <c r="AC60" s="12"/>
      <c r="AD60" s="1014" t="s">
        <v>494</v>
      </c>
      <c r="AE60" s="12"/>
      <c r="AF60" s="12"/>
      <c r="AG60" s="12"/>
      <c r="AH60" s="12"/>
      <c r="AI60" s="12"/>
      <c r="AJ60" s="12"/>
      <c r="AK60" s="12"/>
      <c r="AL60" s="12"/>
      <c r="AM60" s="12"/>
      <c r="AN60" s="12"/>
      <c r="AO60" s="12"/>
      <c r="AP60" s="12"/>
      <c r="AQ60" s="12"/>
      <c r="AR60" s="12"/>
      <c r="AS60" s="12"/>
      <c r="AT60" s="12"/>
      <c r="AU60" s="978" t="s">
        <v>491</v>
      </c>
      <c r="AV60" s="12"/>
      <c r="AW60" s="12"/>
      <c r="AX60" s="12"/>
      <c r="AY60" s="12"/>
      <c r="AZ60" s="12"/>
      <c r="BA60" s="12"/>
      <c r="BB60" s="12"/>
      <c r="BC60" s="12"/>
      <c r="BD60" s="12"/>
      <c r="BE60" s="12"/>
      <c r="BF60" s="12"/>
      <c r="BG60" s="12"/>
      <c r="BH60" s="12"/>
      <c r="BI60" s="12"/>
      <c r="BJ60" s="983"/>
    </row>
    <row r="61" spans="3:62" ht="27" customHeight="1" thickBot="1" x14ac:dyDescent="0.35">
      <c r="C61" s="1009"/>
      <c r="D61" s="1010"/>
      <c r="E61" s="1010"/>
      <c r="F61" s="1010"/>
      <c r="G61" s="1010"/>
      <c r="H61" s="1035"/>
      <c r="I61" s="1036"/>
      <c r="J61" s="1036"/>
      <c r="K61" s="1036"/>
      <c r="L61" s="1012" t="s">
        <v>507</v>
      </c>
      <c r="M61" s="985"/>
      <c r="N61" s="985"/>
      <c r="O61" s="985"/>
      <c r="P61" s="985"/>
      <c r="Q61" s="985"/>
      <c r="R61" s="985"/>
      <c r="S61" s="985"/>
      <c r="T61" s="985"/>
      <c r="U61" s="985"/>
      <c r="V61" s="985"/>
      <c r="W61" s="985"/>
      <c r="X61" s="985"/>
      <c r="Y61" s="985"/>
      <c r="Z61" s="985"/>
      <c r="AA61" s="985"/>
      <c r="AB61" s="985"/>
      <c r="AC61" s="985"/>
      <c r="AD61" s="1015" t="s">
        <v>507</v>
      </c>
      <c r="AE61" s="985"/>
      <c r="AF61" s="985"/>
      <c r="AG61" s="985"/>
      <c r="AH61" s="985"/>
      <c r="AI61" s="985"/>
      <c r="AJ61" s="985"/>
      <c r="AK61" s="985"/>
      <c r="AL61" s="985"/>
      <c r="AM61" s="985"/>
      <c r="AN61" s="985"/>
      <c r="AO61" s="985"/>
      <c r="AP61" s="985"/>
      <c r="AQ61" s="985"/>
      <c r="AR61" s="985"/>
      <c r="AS61" s="985"/>
      <c r="AT61" s="985"/>
      <c r="AU61" s="986" t="s">
        <v>508</v>
      </c>
      <c r="AV61" s="985"/>
      <c r="AW61" s="985"/>
      <c r="AX61" s="985"/>
      <c r="AY61" s="985"/>
      <c r="AZ61" s="985"/>
      <c r="BA61" s="985"/>
      <c r="BB61" s="985"/>
      <c r="BC61" s="985"/>
      <c r="BD61" s="985"/>
      <c r="BE61" s="985"/>
      <c r="BF61" s="985"/>
      <c r="BG61" s="985"/>
      <c r="BH61" s="985"/>
      <c r="BI61" s="985"/>
      <c r="BJ61" s="987"/>
    </row>
    <row r="62" spans="3:62" x14ac:dyDescent="0.3">
      <c r="C62" s="325"/>
      <c r="D62" s="968"/>
    </row>
    <row r="63" spans="3:62" ht="30" x14ac:dyDescent="0.3">
      <c r="C63" s="1040" t="s">
        <v>525</v>
      </c>
      <c r="AD63" s="763" t="s">
        <v>522</v>
      </c>
      <c r="AE63" s="12"/>
      <c r="AF63" s="12"/>
      <c r="AG63" s="12"/>
      <c r="AH63" s="12"/>
      <c r="AI63" s="12"/>
      <c r="AJ63" s="12"/>
      <c r="AK63" s="12"/>
      <c r="AL63" s="12"/>
      <c r="AM63" s="12"/>
      <c r="AN63" s="12"/>
    </row>
    <row r="64" spans="3:62" ht="22.8" x14ac:dyDescent="0.3">
      <c r="AD64"/>
      <c r="AE64" s="1039" t="s">
        <v>523</v>
      </c>
      <c r="AF64"/>
      <c r="AG64"/>
      <c r="AH64"/>
      <c r="AI64"/>
      <c r="AJ64"/>
      <c r="AK64"/>
      <c r="AL64"/>
      <c r="AM64"/>
      <c r="AN64"/>
    </row>
    <row r="65" spans="30:64" ht="22.8" x14ac:dyDescent="0.3">
      <c r="AD65" s="12"/>
      <c r="AE65" s="12"/>
      <c r="AF65" s="12"/>
      <c r="AG65" s="12"/>
      <c r="AH65" s="12"/>
      <c r="AI65" s="12"/>
      <c r="AJ65" s="12"/>
      <c r="AK65" s="12"/>
      <c r="AL65" s="12"/>
      <c r="AM65" s="12"/>
      <c r="AN65" s="12"/>
    </row>
    <row r="66" spans="30:64" x14ac:dyDescent="0.3">
      <c r="AD66"/>
      <c r="AE66"/>
      <c r="AF66"/>
      <c r="AH66"/>
      <c r="AI66"/>
      <c r="AJ66"/>
      <c r="AK66"/>
      <c r="AL66"/>
      <c r="AM66"/>
      <c r="AN66"/>
    </row>
    <row r="67" spans="30:64" ht="22.8" x14ac:dyDescent="0.3">
      <c r="AD67" s="12"/>
      <c r="AE67" s="12"/>
      <c r="AF67"/>
      <c r="AG67" s="12"/>
      <c r="AH67" s="12"/>
      <c r="AI67" s="12"/>
      <c r="AJ67" s="12"/>
      <c r="AK67" s="12"/>
      <c r="AL67" s="12"/>
      <c r="AM67" s="12"/>
      <c r="AN67" s="12"/>
    </row>
    <row r="68" spans="30:64" ht="22.8" x14ac:dyDescent="0.3">
      <c r="AD68" s="12"/>
      <c r="AE68" s="12"/>
      <c r="AF68" s="12"/>
      <c r="AG68" s="12"/>
      <c r="AH68" s="12"/>
      <c r="AI68" s="12"/>
      <c r="AJ68" s="12"/>
      <c r="AK68" s="12"/>
      <c r="AL68" s="12"/>
      <c r="AM68" s="12"/>
      <c r="AN68" s="12"/>
    </row>
    <row r="69" spans="30:64" ht="15" customHeight="1" x14ac:dyDescent="0.3">
      <c r="AD69" s="12"/>
      <c r="AE69" s="12"/>
      <c r="AF69" s="12"/>
      <c r="AG69" s="12"/>
      <c r="AH69" s="12"/>
      <c r="AI69" s="12"/>
      <c r="AJ69" s="12"/>
      <c r="AK69" s="12"/>
      <c r="AL69" s="12"/>
      <c r="AM69" s="12"/>
      <c r="AN69" s="12"/>
      <c r="AO69" s="12"/>
      <c r="AP69" s="12"/>
      <c r="AQ69" s="12"/>
      <c r="AR69" s="12"/>
      <c r="AS69" s="12"/>
      <c r="AT69" s="12"/>
      <c r="AU69" s="12"/>
      <c r="AV69" s="12"/>
      <c r="AW69" s="12"/>
      <c r="AX69" s="12"/>
      <c r="AY69" s="12"/>
      <c r="AZ69" s="12"/>
      <c r="BA69" s="12"/>
      <c r="BB69" s="12"/>
      <c r="BC69" s="12"/>
      <c r="BD69" s="12"/>
      <c r="BE69" s="1017"/>
      <c r="BF69" s="12"/>
      <c r="BG69" s="12"/>
      <c r="BH69" s="12"/>
      <c r="BI69" s="12"/>
      <c r="BJ69" s="12"/>
      <c r="BK69" s="12"/>
      <c r="BL69" s="12"/>
    </row>
    <row r="70" spans="30:64" ht="22.8" x14ac:dyDescent="0.3">
      <c r="AD70" s="12"/>
      <c r="AE70" s="12"/>
      <c r="AF70" s="12"/>
      <c r="AG70" s="12"/>
      <c r="AH70" s="12"/>
      <c r="AI70" s="12"/>
      <c r="AJ70" s="12"/>
      <c r="AK70" s="12"/>
      <c r="AL70" s="12"/>
      <c r="AM70" s="12"/>
      <c r="AN70" s="12"/>
    </row>
    <row r="71" spans="30:64" ht="22.8" x14ac:dyDescent="0.3">
      <c r="AD71" s="12"/>
      <c r="AE71" s="12"/>
      <c r="AF71" s="12"/>
      <c r="AG71" s="12"/>
      <c r="AH71" s="12"/>
      <c r="AI71" s="12"/>
      <c r="AJ71" s="12"/>
      <c r="AK71" s="12"/>
      <c r="AL71" s="12"/>
      <c r="AM71" s="12"/>
      <c r="AN71" s="12"/>
    </row>
    <row r="72" spans="30:64" ht="22.8" x14ac:dyDescent="0.3">
      <c r="AD72" s="12"/>
      <c r="AE72" s="12"/>
      <c r="AF72" s="12"/>
      <c r="AG72" s="12"/>
      <c r="AH72" s="12"/>
      <c r="AI72" s="12"/>
      <c r="AJ72" s="12"/>
      <c r="AK72" s="12"/>
      <c r="AL72" s="12"/>
      <c r="AM72" s="12"/>
      <c r="AN72" s="12"/>
    </row>
    <row r="73" spans="30:64" x14ac:dyDescent="0.3">
      <c r="AD73"/>
      <c r="AE73"/>
      <c r="AF73"/>
      <c r="AG73"/>
      <c r="AH73"/>
      <c r="AI73"/>
      <c r="AJ73"/>
      <c r="AK73"/>
      <c r="AL73"/>
      <c r="AM73"/>
      <c r="AN73"/>
    </row>
    <row r="74" spans="30:64" ht="22.8" x14ac:dyDescent="0.3">
      <c r="AD74" s="12"/>
      <c r="AE74" s="12"/>
      <c r="AF74" s="12"/>
      <c r="AG74" s="12"/>
      <c r="AH74" s="12"/>
      <c r="AI74" s="12"/>
      <c r="AJ74" s="12"/>
      <c r="AK74" s="12"/>
      <c r="AL74" s="12"/>
      <c r="AM74" s="12"/>
      <c r="AN74" s="12"/>
    </row>
  </sheetData>
  <phoneticPr fontId="4"/>
  <hyperlinks>
    <hyperlink ref="AE64" r:id="rId1" xr:uid="{B9093984-7CCC-4284-80C6-33BF5D42A435}"/>
  </hyperlinks>
  <printOptions horizontalCentered="1"/>
  <pageMargins left="0.39370078740157483" right="0.39370078740157483" top="0.39370078740157483" bottom="0" header="0" footer="0"/>
  <pageSetup paperSize="9" scale="46"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98FD0-14EF-4B37-9554-C5B8A879FF1E}">
  <sheetPr>
    <tabColor rgb="FFFF0000"/>
  </sheetPr>
  <dimension ref="B2:AK44"/>
  <sheetViews>
    <sheetView view="pageBreakPreview" zoomScale="60" zoomScaleNormal="60" workbookViewId="0">
      <selection activeCell="O16" sqref="O16"/>
    </sheetView>
  </sheetViews>
  <sheetFormatPr defaultColWidth="2.6328125" defaultRowHeight="15" x14ac:dyDescent="0.3"/>
  <cols>
    <col min="3" max="3" width="5.6328125" customWidth="1"/>
  </cols>
  <sheetData>
    <row r="2" spans="2:37" ht="15" customHeight="1" x14ac:dyDescent="0.3"/>
    <row r="3" spans="2:37" ht="22.8" x14ac:dyDescent="0.3">
      <c r="B3" s="1"/>
      <c r="C3" s="50" t="s">
        <v>44</v>
      </c>
      <c r="D3" s="8"/>
      <c r="E3" s="8"/>
    </row>
    <row r="4" spans="2:37" ht="25.05" customHeight="1" x14ac:dyDescent="0.3">
      <c r="B4" s="1"/>
      <c r="M4" s="49" t="s">
        <v>526</v>
      </c>
    </row>
    <row r="5" spans="2:37" s="12" customFormat="1" ht="28.05" customHeight="1" x14ac:dyDescent="0.3">
      <c r="C5" s="1016" t="s">
        <v>0</v>
      </c>
      <c r="D5" s="52" t="s">
        <v>446</v>
      </c>
    </row>
    <row r="6" spans="2:37" s="12" customFormat="1" ht="28.05" customHeight="1" x14ac:dyDescent="0.3">
      <c r="C6" s="1016"/>
      <c r="D6" s="963" t="s">
        <v>495</v>
      </c>
    </row>
    <row r="7" spans="2:37" s="1" customFormat="1" ht="28.05" customHeight="1" x14ac:dyDescent="0.3">
      <c r="C7" s="42"/>
      <c r="D7" s="1" t="s">
        <v>474</v>
      </c>
    </row>
    <row r="8" spans="2:37" s="1" customFormat="1" ht="28.05" customHeight="1" x14ac:dyDescent="0.3">
      <c r="C8" s="42"/>
      <c r="D8" s="1" t="s">
        <v>471</v>
      </c>
    </row>
    <row r="9" spans="2:37" s="1" customFormat="1" ht="28.05" customHeight="1" x14ac:dyDescent="0.3">
      <c r="C9" s="42"/>
      <c r="D9" s="1" t="s">
        <v>452</v>
      </c>
      <c r="E9" s="49"/>
      <c r="F9" s="49"/>
      <c r="AK9" s="49" t="s">
        <v>1</v>
      </c>
    </row>
    <row r="10" spans="2:37" ht="15" customHeight="1" x14ac:dyDescent="0.3">
      <c r="C10" s="624"/>
      <c r="D10" s="2"/>
      <c r="E10" s="3"/>
    </row>
    <row r="11" spans="2:37" s="12" customFormat="1" ht="28.05" customHeight="1" x14ac:dyDescent="0.3">
      <c r="C11" s="1016" t="s">
        <v>9</v>
      </c>
      <c r="D11" s="52" t="s">
        <v>469</v>
      </c>
    </row>
    <row r="12" spans="2:37" s="1" customFormat="1" ht="28.05" customHeight="1" x14ac:dyDescent="0.3">
      <c r="C12" s="1016"/>
      <c r="D12" s="963" t="s">
        <v>470</v>
      </c>
    </row>
    <row r="13" spans="2:37" s="1" customFormat="1" ht="28.05" customHeight="1" x14ac:dyDescent="0.3">
      <c r="C13" s="42"/>
      <c r="D13" s="1" t="s">
        <v>472</v>
      </c>
      <c r="R13" s="1" t="s">
        <v>473</v>
      </c>
    </row>
    <row r="14" spans="2:37" s="1" customFormat="1" ht="28.05" customHeight="1" x14ac:dyDescent="0.3">
      <c r="C14" s="42"/>
      <c r="D14" s="1" t="s">
        <v>452</v>
      </c>
      <c r="E14" s="49"/>
      <c r="AK14" s="49" t="s">
        <v>1</v>
      </c>
    </row>
    <row r="15" spans="2:37" ht="15" customHeight="1" x14ac:dyDescent="0.3">
      <c r="C15" s="624"/>
      <c r="D15" s="2"/>
      <c r="E15" s="3"/>
    </row>
    <row r="16" spans="2:37" s="1" customFormat="1" ht="28.05" customHeight="1" x14ac:dyDescent="0.3">
      <c r="C16" s="1016" t="s">
        <v>10</v>
      </c>
      <c r="D16" s="52" t="s">
        <v>459</v>
      </c>
    </row>
    <row r="17" spans="3:37" s="1" customFormat="1" ht="28.05" customHeight="1" x14ac:dyDescent="0.3">
      <c r="C17" s="42"/>
      <c r="D17" s="1" t="s">
        <v>447</v>
      </c>
      <c r="J17" s="1" t="s">
        <v>448</v>
      </c>
    </row>
    <row r="18" spans="3:37" ht="15" customHeight="1" x14ac:dyDescent="0.3">
      <c r="C18" s="624"/>
      <c r="D18" s="2"/>
      <c r="E18" s="3"/>
    </row>
    <row r="19" spans="3:37" s="1" customFormat="1" ht="28.05" customHeight="1" x14ac:dyDescent="0.3">
      <c r="C19" s="1016" t="s">
        <v>453</v>
      </c>
      <c r="D19" s="52" t="s">
        <v>458</v>
      </c>
    </row>
    <row r="20" spans="3:37" s="1" customFormat="1" ht="28.05" customHeight="1" x14ac:dyDescent="0.3">
      <c r="C20" s="42"/>
      <c r="D20" s="1" t="s">
        <v>449</v>
      </c>
      <c r="J20" s="1" t="s">
        <v>450</v>
      </c>
      <c r="P20" s="1" t="s">
        <v>451</v>
      </c>
      <c r="U20" s="1" t="s">
        <v>452</v>
      </c>
      <c r="AK20" s="1" t="s">
        <v>1</v>
      </c>
    </row>
    <row r="21" spans="3:37" ht="15" customHeight="1" x14ac:dyDescent="0.3">
      <c r="C21" s="624"/>
      <c r="D21" s="2"/>
      <c r="E21" s="3"/>
    </row>
    <row r="22" spans="3:37" s="1" customFormat="1" ht="28.05" customHeight="1" x14ac:dyDescent="0.3">
      <c r="C22" s="1016" t="s">
        <v>454</v>
      </c>
      <c r="D22" s="52" t="s">
        <v>455</v>
      </c>
    </row>
    <row r="23" spans="3:37" s="1" customFormat="1" ht="28.05" customHeight="1" x14ac:dyDescent="0.3">
      <c r="C23" s="1016"/>
      <c r="D23" s="963" t="s">
        <v>457</v>
      </c>
    </row>
    <row r="24" spans="3:37" s="1" customFormat="1" ht="28.05" customHeight="1" x14ac:dyDescent="0.3">
      <c r="C24" s="42"/>
      <c r="D24" s="1" t="s">
        <v>447</v>
      </c>
      <c r="J24" s="1" t="s">
        <v>448</v>
      </c>
      <c r="P24" s="1" t="s">
        <v>452</v>
      </c>
      <c r="AK24" s="1" t="s">
        <v>1</v>
      </c>
    </row>
    <row r="25" spans="3:37" ht="15" customHeight="1" x14ac:dyDescent="0.3">
      <c r="C25" s="624"/>
      <c r="D25" s="2"/>
      <c r="E25" s="3"/>
    </row>
    <row r="26" spans="3:37" s="1" customFormat="1" ht="28.05" customHeight="1" x14ac:dyDescent="0.3">
      <c r="C26" s="1016" t="s">
        <v>461</v>
      </c>
      <c r="D26" s="52" t="s">
        <v>456</v>
      </c>
    </row>
    <row r="27" spans="3:37" s="1" customFormat="1" ht="28.05" customHeight="1" x14ac:dyDescent="0.3">
      <c r="C27" s="1016"/>
      <c r="D27" s="964" t="s">
        <v>460</v>
      </c>
    </row>
    <row r="28" spans="3:37" s="1" customFormat="1" ht="28.05" customHeight="1" x14ac:dyDescent="0.3">
      <c r="C28" s="42"/>
      <c r="D28" s="1" t="s">
        <v>447</v>
      </c>
      <c r="J28" s="1" t="s">
        <v>448</v>
      </c>
      <c r="P28" s="1" t="s">
        <v>452</v>
      </c>
      <c r="AK28" s="1" t="s">
        <v>1</v>
      </c>
    </row>
    <row r="29" spans="3:37" ht="15" customHeight="1" x14ac:dyDescent="0.3">
      <c r="C29" s="624"/>
      <c r="D29" s="2"/>
      <c r="E29" s="3"/>
    </row>
    <row r="30" spans="3:37" s="1" customFormat="1" ht="28.05" customHeight="1" x14ac:dyDescent="0.3">
      <c r="C30" s="1016" t="s">
        <v>465</v>
      </c>
      <c r="D30" s="52" t="s">
        <v>462</v>
      </c>
    </row>
    <row r="31" spans="3:37" s="1" customFormat="1" ht="28.05" customHeight="1" x14ac:dyDescent="0.3">
      <c r="C31" s="1016"/>
      <c r="D31" s="963" t="s">
        <v>463</v>
      </c>
    </row>
    <row r="32" spans="3:37" s="1" customFormat="1" ht="28.05" customHeight="1" x14ac:dyDescent="0.3">
      <c r="C32" s="42"/>
      <c r="D32" s="1" t="s">
        <v>464</v>
      </c>
    </row>
    <row r="33" spans="3:37" s="1" customFormat="1" ht="28.05" customHeight="1" x14ac:dyDescent="0.3">
      <c r="C33" s="42"/>
      <c r="D33" s="1" t="s">
        <v>466</v>
      </c>
    </row>
    <row r="34" spans="3:37" s="1" customFormat="1" ht="28.05" customHeight="1" x14ac:dyDescent="0.3">
      <c r="C34" s="42"/>
      <c r="D34" s="1" t="s">
        <v>467</v>
      </c>
    </row>
    <row r="35" spans="3:37" s="1" customFormat="1" ht="28.05" customHeight="1" x14ac:dyDescent="0.3">
      <c r="C35" s="42"/>
      <c r="D35" s="1" t="s">
        <v>452</v>
      </c>
      <c r="AK35" s="1" t="s">
        <v>1</v>
      </c>
    </row>
    <row r="36" spans="3:37" ht="15" customHeight="1" x14ac:dyDescent="0.3">
      <c r="C36" s="624"/>
      <c r="D36" s="2"/>
      <c r="E36" s="3"/>
    </row>
    <row r="37" spans="3:37" s="1" customFormat="1" ht="28.05" customHeight="1" x14ac:dyDescent="0.3">
      <c r="C37" s="1016" t="s">
        <v>496</v>
      </c>
      <c r="D37" s="52" t="s">
        <v>468</v>
      </c>
    </row>
    <row r="38" spans="3:37" ht="16.2" customHeight="1" x14ac:dyDescent="0.3">
      <c r="D38" s="2"/>
      <c r="E38" s="3"/>
      <c r="F38" s="3"/>
    </row>
    <row r="39" spans="3:37" ht="16.2" x14ac:dyDescent="0.3">
      <c r="D39" s="2"/>
      <c r="E39" s="3"/>
    </row>
    <row r="40" spans="3:37" ht="16.2" x14ac:dyDescent="0.3">
      <c r="D40" s="2"/>
      <c r="E40" s="3"/>
    </row>
    <row r="41" spans="3:37" ht="16.2" x14ac:dyDescent="0.3">
      <c r="D41" s="2"/>
      <c r="E41" s="3"/>
    </row>
    <row r="42" spans="3:37" ht="16.2" x14ac:dyDescent="0.3">
      <c r="D42" s="2"/>
      <c r="E42" s="3"/>
    </row>
    <row r="43" spans="3:37" ht="16.2" x14ac:dyDescent="0.3">
      <c r="D43" s="2"/>
      <c r="E43" s="3"/>
    </row>
    <row r="44" spans="3:37" ht="16.2" x14ac:dyDescent="0.3">
      <c r="D44" s="2"/>
      <c r="E44" s="3"/>
    </row>
  </sheetData>
  <phoneticPr fontId="4"/>
  <printOptions horizontalCentered="1" verticalCentered="1"/>
  <pageMargins left="0" right="0" top="0" bottom="0" header="0" footer="0"/>
  <pageSetup paperSize="9" scale="77"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D188D-F149-40CC-B4E7-BBD8FC525FE1}">
  <sheetPr>
    <tabColor rgb="FFFF0000"/>
    <pageSetUpPr fitToPage="1"/>
  </sheetPr>
  <dimension ref="B1:N20"/>
  <sheetViews>
    <sheetView showGridLines="0" view="pageBreakPreview" zoomScaleNormal="100" zoomScaleSheetLayoutView="100" workbookViewId="0">
      <selection activeCell="O16" sqref="O16"/>
    </sheetView>
  </sheetViews>
  <sheetFormatPr defaultColWidth="2.6328125" defaultRowHeight="15" x14ac:dyDescent="0.3"/>
  <cols>
    <col min="1" max="2" width="1.6328125" customWidth="1"/>
    <col min="3" max="3" width="24.1796875" bestFit="1" customWidth="1"/>
    <col min="4" max="4" width="44.7265625" bestFit="1" customWidth="1"/>
    <col min="5" max="5" width="3.7265625" style="4" bestFit="1" customWidth="1"/>
    <col min="6" max="6" width="8.26953125" bestFit="1" customWidth="1"/>
    <col min="7" max="7" width="5.26953125" bestFit="1" customWidth="1"/>
    <col min="9" max="9" width="3.26953125" bestFit="1" customWidth="1"/>
    <col min="10" max="10" width="4" bestFit="1" customWidth="1"/>
    <col min="12" max="12" width="12.36328125" customWidth="1"/>
    <col min="13" max="13" width="5.26953125" bestFit="1" customWidth="1"/>
    <col min="14" max="14" width="1.6328125" customWidth="1"/>
  </cols>
  <sheetData>
    <row r="1" spans="2:14" ht="10.050000000000001" customHeight="1" x14ac:dyDescent="0.3"/>
    <row r="2" spans="2:14" ht="22.8" x14ac:dyDescent="0.3">
      <c r="B2" s="52" t="s">
        <v>402</v>
      </c>
    </row>
    <row r="3" spans="2:14" ht="10.050000000000001" customHeight="1" thickBot="1" x14ac:dyDescent="0.35"/>
    <row r="4" spans="2:14" ht="25.05" customHeight="1" thickBot="1" x14ac:dyDescent="0.35">
      <c r="C4" s="532" t="s">
        <v>231</v>
      </c>
      <c r="D4" s="533" t="s">
        <v>230</v>
      </c>
      <c r="E4" s="540" t="s">
        <v>239</v>
      </c>
      <c r="F4" s="541"/>
      <c r="G4" s="541"/>
      <c r="H4" s="541"/>
      <c r="I4" s="541"/>
      <c r="J4" s="541"/>
      <c r="K4" s="541"/>
      <c r="L4" s="541" t="s">
        <v>237</v>
      </c>
      <c r="M4" s="542"/>
    </row>
    <row r="5" spans="2:14" ht="40.049999999999997" customHeight="1" thickTop="1" x14ac:dyDescent="0.3">
      <c r="C5" s="534" t="s">
        <v>228</v>
      </c>
      <c r="D5" s="575" t="s">
        <v>249</v>
      </c>
      <c r="E5" s="543" t="s">
        <v>11</v>
      </c>
      <c r="F5" s="569">
        <v>34650</v>
      </c>
      <c r="G5" s="544" t="s">
        <v>232</v>
      </c>
      <c r="H5" s="544" t="s">
        <v>233</v>
      </c>
      <c r="I5" s="544">
        <v>12</v>
      </c>
      <c r="J5" s="544" t="s">
        <v>234</v>
      </c>
      <c r="K5" s="544" t="s">
        <v>235</v>
      </c>
      <c r="L5" s="564">
        <f>F5*I5</f>
        <v>415800</v>
      </c>
      <c r="M5" s="545" t="s">
        <v>236</v>
      </c>
      <c r="N5" s="560"/>
    </row>
    <row r="6" spans="2:14" ht="40.049999999999997" customHeight="1" thickBot="1" x14ac:dyDescent="0.35">
      <c r="C6" s="535" t="s">
        <v>229</v>
      </c>
      <c r="D6" s="530" t="s">
        <v>250</v>
      </c>
      <c r="E6" s="546" t="s">
        <v>12</v>
      </c>
      <c r="F6" s="570">
        <v>24816</v>
      </c>
      <c r="G6" s="553" t="s">
        <v>232</v>
      </c>
      <c r="H6" s="553" t="s">
        <v>233</v>
      </c>
      <c r="I6" s="553">
        <v>12</v>
      </c>
      <c r="J6" s="553" t="s">
        <v>234</v>
      </c>
      <c r="K6" s="553" t="s">
        <v>235</v>
      </c>
      <c r="L6" s="571">
        <f>F6*I6</f>
        <v>297792</v>
      </c>
      <c r="M6" s="554" t="s">
        <v>236</v>
      </c>
      <c r="N6" s="22"/>
    </row>
    <row r="7" spans="2:14" s="25" customFormat="1" ht="70.05" customHeight="1" thickTop="1" thickBot="1" x14ac:dyDescent="0.35">
      <c r="C7" s="536"/>
      <c r="D7" s="531" t="s">
        <v>403</v>
      </c>
      <c r="E7" s="572" t="s">
        <v>14</v>
      </c>
      <c r="F7" s="555"/>
      <c r="G7" s="557"/>
      <c r="H7" s="557"/>
      <c r="I7" s="557"/>
      <c r="J7" s="557"/>
      <c r="K7" s="558" t="s">
        <v>238</v>
      </c>
      <c r="L7" s="573">
        <f>L5+L6</f>
        <v>713592</v>
      </c>
      <c r="M7" s="559" t="s">
        <v>236</v>
      </c>
    </row>
    <row r="8" spans="2:14" ht="10.050000000000001" customHeight="1" thickBot="1" x14ac:dyDescent="0.35">
      <c r="E8" s="17"/>
      <c r="F8" s="22"/>
      <c r="G8" s="22"/>
      <c r="H8" s="22"/>
      <c r="I8" s="22"/>
      <c r="J8" s="22"/>
      <c r="K8" s="22"/>
      <c r="L8" s="565"/>
      <c r="M8" s="22"/>
    </row>
    <row r="9" spans="2:14" ht="25.05" customHeight="1" x14ac:dyDescent="0.3">
      <c r="C9" s="561" t="s">
        <v>245</v>
      </c>
      <c r="D9" s="538" t="s">
        <v>243</v>
      </c>
      <c r="E9" s="547" t="s">
        <v>240</v>
      </c>
      <c r="F9" s="548"/>
      <c r="G9" s="549"/>
      <c r="H9" s="549"/>
      <c r="I9" s="549"/>
      <c r="J9" s="549"/>
      <c r="K9" s="549"/>
      <c r="L9" s="566">
        <v>1987000</v>
      </c>
      <c r="M9" s="550" t="s">
        <v>236</v>
      </c>
    </row>
    <row r="10" spans="2:14" ht="40.049999999999997" customHeight="1" thickBot="1" x14ac:dyDescent="0.35">
      <c r="C10" s="562" t="s">
        <v>247</v>
      </c>
      <c r="D10" s="574" t="s">
        <v>248</v>
      </c>
      <c r="E10" s="551" t="s">
        <v>14</v>
      </c>
      <c r="F10" s="552"/>
      <c r="G10" s="553"/>
      <c r="H10" s="553"/>
      <c r="I10" s="553"/>
      <c r="J10" s="553"/>
      <c r="K10" s="553"/>
      <c r="L10" s="567">
        <f>L7</f>
        <v>713592</v>
      </c>
      <c r="M10" s="554" t="s">
        <v>236</v>
      </c>
    </row>
    <row r="11" spans="2:14" ht="25.05" customHeight="1" thickTop="1" thickBot="1" x14ac:dyDescent="0.35">
      <c r="C11" s="563" t="s">
        <v>246</v>
      </c>
      <c r="D11" s="539" t="s">
        <v>244</v>
      </c>
      <c r="E11" s="555" t="s">
        <v>241</v>
      </c>
      <c r="F11" s="556"/>
      <c r="G11" s="557"/>
      <c r="H11" s="557"/>
      <c r="I11" s="557"/>
      <c r="J11" s="557"/>
      <c r="K11" s="558" t="s">
        <v>242</v>
      </c>
      <c r="L11" s="568">
        <f>L10-L9</f>
        <v>-1273408</v>
      </c>
      <c r="M11" s="559" t="s">
        <v>236</v>
      </c>
    </row>
    <row r="12" spans="2:14" ht="10.050000000000001" customHeight="1" x14ac:dyDescent="0.3">
      <c r="L12" s="537"/>
    </row>
    <row r="14" spans="2:14" x14ac:dyDescent="0.3">
      <c r="L14" s="537"/>
    </row>
    <row r="15" spans="2:14" x14ac:dyDescent="0.3">
      <c r="L15" s="537"/>
    </row>
    <row r="16" spans="2:14" x14ac:dyDescent="0.3">
      <c r="L16" s="537"/>
    </row>
    <row r="17" spans="12:12" x14ac:dyDescent="0.3">
      <c r="L17" s="529"/>
    </row>
    <row r="18" spans="12:12" x14ac:dyDescent="0.3">
      <c r="L18" s="529"/>
    </row>
    <row r="19" spans="12:12" x14ac:dyDescent="0.3">
      <c r="L19" s="529"/>
    </row>
    <row r="20" spans="12:12" x14ac:dyDescent="0.3">
      <c r="L20" s="529"/>
    </row>
  </sheetData>
  <phoneticPr fontId="4"/>
  <pageMargins left="0.19685039370078741" right="0" top="0.39370078740157483" bottom="0" header="0" footer="0"/>
  <pageSetup paperSize="9" scale="9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EE430-5D86-4FB8-96AC-580C28C09C0E}">
  <sheetPr>
    <tabColor rgb="FFFF0000"/>
    <pageSetUpPr fitToPage="1"/>
  </sheetPr>
  <dimension ref="B1:M26"/>
  <sheetViews>
    <sheetView showGridLines="0" zoomScale="90" zoomScaleNormal="90" zoomScaleSheetLayoutView="90" workbookViewId="0">
      <selection activeCell="O16" sqref="O16"/>
    </sheetView>
  </sheetViews>
  <sheetFormatPr defaultColWidth="2.6328125" defaultRowHeight="15" x14ac:dyDescent="0.3"/>
  <cols>
    <col min="1" max="1" width="1.6328125" customWidth="1"/>
    <col min="2" max="2" width="4.54296875" bestFit="1" customWidth="1"/>
    <col min="3" max="3" width="5.90625" bestFit="1" customWidth="1"/>
    <col min="4" max="4" width="7.90625" bestFit="1" customWidth="1"/>
    <col min="5" max="9" width="12.6328125" customWidth="1"/>
    <col min="10" max="10" width="3.7265625" style="4" bestFit="1" customWidth="1"/>
    <col min="11" max="11" width="11.36328125" bestFit="1" customWidth="1"/>
  </cols>
  <sheetData>
    <row r="1" spans="2:13" ht="10.050000000000001" customHeight="1" x14ac:dyDescent="0.3"/>
    <row r="2" spans="2:13" ht="22.8" x14ac:dyDescent="0.3">
      <c r="B2" s="52" t="s">
        <v>445</v>
      </c>
    </row>
    <row r="3" spans="2:13" ht="10.050000000000001" customHeight="1" thickBot="1" x14ac:dyDescent="0.35"/>
    <row r="4" spans="2:13" x14ac:dyDescent="0.3">
      <c r="B4" s="625"/>
      <c r="C4" s="626"/>
      <c r="D4" s="627"/>
      <c r="E4" s="626" t="s">
        <v>274</v>
      </c>
      <c r="F4" s="628" t="s">
        <v>279</v>
      </c>
      <c r="G4" s="549"/>
      <c r="H4" s="626"/>
      <c r="I4" s="627"/>
      <c r="J4" s="15"/>
      <c r="K4" s="629"/>
    </row>
    <row r="5" spans="2:13" x14ac:dyDescent="0.3">
      <c r="B5" s="630"/>
      <c r="C5" s="22"/>
      <c r="D5" s="631"/>
      <c r="E5" s="677"/>
      <c r="F5" s="771" t="s">
        <v>349</v>
      </c>
      <c r="G5" s="632" t="s">
        <v>280</v>
      </c>
      <c r="H5" s="552" t="s">
        <v>377</v>
      </c>
      <c r="I5" s="633"/>
      <c r="J5" s="17"/>
      <c r="K5" s="634"/>
    </row>
    <row r="6" spans="2:13" x14ac:dyDescent="0.3">
      <c r="B6" s="630"/>
      <c r="C6" s="22"/>
      <c r="D6" s="631"/>
      <c r="E6" s="677"/>
      <c r="F6" s="765"/>
      <c r="G6" s="632" t="s">
        <v>291</v>
      </c>
      <c r="H6" s="552" t="s">
        <v>292</v>
      </c>
      <c r="I6" s="633"/>
      <c r="J6" s="17"/>
      <c r="K6" s="634"/>
    </row>
    <row r="7" spans="2:13" ht="15.6" thickBot="1" x14ac:dyDescent="0.35">
      <c r="B7" s="630"/>
      <c r="C7" s="22"/>
      <c r="D7" s="631"/>
      <c r="E7" s="22"/>
      <c r="F7" s="766"/>
      <c r="G7" s="635"/>
      <c r="H7" s="662" t="s">
        <v>281</v>
      </c>
      <c r="I7" s="663" t="s">
        <v>275</v>
      </c>
      <c r="J7" s="17" t="s">
        <v>239</v>
      </c>
      <c r="K7" s="656" t="s">
        <v>285</v>
      </c>
    </row>
    <row r="8" spans="2:13" ht="16.95" customHeight="1" thickTop="1" x14ac:dyDescent="0.3">
      <c r="B8" s="666" t="s">
        <v>271</v>
      </c>
      <c r="C8" s="667" t="s">
        <v>201</v>
      </c>
      <c r="D8" s="860" t="s">
        <v>276</v>
      </c>
      <c r="E8" s="861">
        <v>676264000</v>
      </c>
      <c r="F8" s="862">
        <v>676264000</v>
      </c>
      <c r="G8" s="863">
        <f>E8</f>
        <v>676264000</v>
      </c>
      <c r="H8" s="864">
        <f>G8-I8</f>
        <v>547658000</v>
      </c>
      <c r="I8" s="865">
        <v>128606000</v>
      </c>
      <c r="J8" s="866" t="s">
        <v>11</v>
      </c>
      <c r="K8" s="867" t="s">
        <v>11</v>
      </c>
    </row>
    <row r="9" spans="2:13" ht="16.95" customHeight="1" x14ac:dyDescent="0.3">
      <c r="B9" s="16"/>
      <c r="C9" s="668"/>
      <c r="D9" s="673" t="s">
        <v>272</v>
      </c>
      <c r="E9" s="650">
        <f>E8/30</f>
        <v>22542133.333333332</v>
      </c>
      <c r="F9" s="770">
        <f>F8/30</f>
        <v>22542133.333333332</v>
      </c>
      <c r="G9" s="651">
        <f>E9</f>
        <v>22542133.333333332</v>
      </c>
      <c r="H9" s="875">
        <f>H8/30</f>
        <v>18255266.666666668</v>
      </c>
      <c r="I9" s="652">
        <f>I8/30</f>
        <v>4286866.666666667</v>
      </c>
      <c r="J9" s="653" t="s">
        <v>12</v>
      </c>
      <c r="K9" s="660" t="s">
        <v>282</v>
      </c>
      <c r="L9" s="664" t="s">
        <v>293</v>
      </c>
    </row>
    <row r="10" spans="2:13" ht="16.95" customHeight="1" thickBot="1" x14ac:dyDescent="0.35">
      <c r="B10" s="16"/>
      <c r="C10" s="668"/>
      <c r="D10" s="670" t="s">
        <v>277</v>
      </c>
      <c r="E10" s="641">
        <f>E9/12</f>
        <v>1878511.111111111</v>
      </c>
      <c r="F10" s="768">
        <f>F9/12</f>
        <v>1878511.111111111</v>
      </c>
      <c r="G10" s="642">
        <f>G9/12</f>
        <v>1878511.111111111</v>
      </c>
      <c r="H10" s="643">
        <f>H9/12</f>
        <v>1521272.2222222222</v>
      </c>
      <c r="I10" s="644">
        <f>I9/12</f>
        <v>357238.88888888893</v>
      </c>
      <c r="J10" s="645" t="s">
        <v>14</v>
      </c>
      <c r="K10" s="658" t="s">
        <v>283</v>
      </c>
      <c r="L10" s="664" t="s">
        <v>296</v>
      </c>
    </row>
    <row r="11" spans="2:13" ht="16.95" customHeight="1" thickTop="1" x14ac:dyDescent="0.3">
      <c r="B11" s="849" t="s">
        <v>273</v>
      </c>
      <c r="C11" s="667" t="s">
        <v>201</v>
      </c>
      <c r="D11" s="876" t="s">
        <v>276</v>
      </c>
      <c r="E11" s="961">
        <v>783797000</v>
      </c>
      <c r="F11" s="899">
        <f>105355421+(11875046*1+18857160*29)</f>
        <v>664088107</v>
      </c>
      <c r="G11" s="962">
        <v>597442000</v>
      </c>
      <c r="H11" s="877">
        <f>G11</f>
        <v>597442000</v>
      </c>
      <c r="I11" s="895">
        <v>0</v>
      </c>
      <c r="J11" s="878" t="s">
        <v>240</v>
      </c>
      <c r="K11" s="879" t="s">
        <v>240</v>
      </c>
    </row>
    <row r="12" spans="2:13" ht="16.95" customHeight="1" x14ac:dyDescent="0.3">
      <c r="B12" s="850"/>
      <c r="C12" s="668"/>
      <c r="D12" s="868" t="s">
        <v>272</v>
      </c>
      <c r="E12" s="869">
        <f>E11/30</f>
        <v>26126566.666666668</v>
      </c>
      <c r="F12" s="870">
        <f>F11/30</f>
        <v>22136270.233333334</v>
      </c>
      <c r="G12" s="871">
        <f>(G9-G16)</f>
        <v>18642133.333333332</v>
      </c>
      <c r="H12" s="872">
        <f>H9</f>
        <v>18255266.666666668</v>
      </c>
      <c r="I12" s="896">
        <v>0</v>
      </c>
      <c r="J12" s="873" t="s">
        <v>241</v>
      </c>
      <c r="K12" s="874" t="s">
        <v>412</v>
      </c>
      <c r="L12" s="664" t="s">
        <v>294</v>
      </c>
      <c r="M12" s="22"/>
    </row>
    <row r="13" spans="2:13" ht="16.95" customHeight="1" x14ac:dyDescent="0.3">
      <c r="B13" s="16"/>
      <c r="C13" s="668"/>
      <c r="D13" s="671" t="s">
        <v>277</v>
      </c>
      <c r="E13" s="646">
        <f>E12/12</f>
        <v>2177213.888888889</v>
      </c>
      <c r="F13" s="769">
        <f>F12/12</f>
        <v>1844689.1861111112</v>
      </c>
      <c r="G13" s="647">
        <f>G12/12</f>
        <v>1553511.111111111</v>
      </c>
      <c r="H13" s="648">
        <f>H12/12</f>
        <v>1521272.2222222222</v>
      </c>
      <c r="I13" s="897">
        <v>0</v>
      </c>
      <c r="J13" s="649" t="s">
        <v>286</v>
      </c>
      <c r="K13" s="659" t="s">
        <v>413</v>
      </c>
      <c r="L13" s="664" t="s">
        <v>295</v>
      </c>
      <c r="M13" s="22"/>
    </row>
    <row r="14" spans="2:13" ht="16.95" customHeight="1" x14ac:dyDescent="0.3">
      <c r="B14" s="16"/>
      <c r="C14" s="851"/>
      <c r="D14" s="670" t="s">
        <v>278</v>
      </c>
      <c r="E14" s="641">
        <f>E13/69</f>
        <v>31553.824476650567</v>
      </c>
      <c r="F14" s="768">
        <f>F13/69</f>
        <v>26734.62588566828</v>
      </c>
      <c r="G14" s="642">
        <f>G13/69</f>
        <v>22514.653784219001</v>
      </c>
      <c r="H14" s="643">
        <f>H13/69</f>
        <v>22047.42351046699</v>
      </c>
      <c r="I14" s="898">
        <v>0</v>
      </c>
      <c r="J14" s="645" t="s">
        <v>284</v>
      </c>
      <c r="K14" s="658" t="s">
        <v>414</v>
      </c>
      <c r="L14" s="22" t="s">
        <v>300</v>
      </c>
      <c r="M14" s="22"/>
    </row>
    <row r="15" spans="2:13" ht="16.95" customHeight="1" x14ac:dyDescent="0.3">
      <c r="B15" s="16"/>
      <c r="C15" s="672" t="s">
        <v>275</v>
      </c>
      <c r="D15" s="880" t="s">
        <v>276</v>
      </c>
      <c r="E15" s="881">
        <f>E16*30</f>
        <v>81000000</v>
      </c>
      <c r="F15" s="882">
        <f>F16*30</f>
        <v>81000000</v>
      </c>
      <c r="G15" s="883">
        <f>G16*30</f>
        <v>117000000</v>
      </c>
      <c r="H15" s="892">
        <v>0</v>
      </c>
      <c r="I15" s="884">
        <f>I16*30</f>
        <v>117000000</v>
      </c>
      <c r="J15" s="551" t="s">
        <v>287</v>
      </c>
      <c r="K15" s="885" t="s">
        <v>287</v>
      </c>
      <c r="L15" s="22"/>
      <c r="M15" s="22"/>
    </row>
    <row r="16" spans="2:13" ht="16.95" customHeight="1" x14ac:dyDescent="0.3">
      <c r="B16" s="16"/>
      <c r="C16" s="852"/>
      <c r="D16" s="673" t="s">
        <v>272</v>
      </c>
      <c r="E16" s="650">
        <v>2700000</v>
      </c>
      <c r="F16" s="770">
        <v>2700000</v>
      </c>
      <c r="G16" s="651">
        <f>E16+1200000</f>
        <v>3900000</v>
      </c>
      <c r="H16" s="893">
        <v>0</v>
      </c>
      <c r="I16" s="652">
        <f>G16</f>
        <v>3900000</v>
      </c>
      <c r="J16" s="653" t="s">
        <v>288</v>
      </c>
      <c r="K16" s="660" t="s">
        <v>415</v>
      </c>
      <c r="L16" s="22" t="s">
        <v>301</v>
      </c>
      <c r="M16" s="22"/>
    </row>
    <row r="17" spans="2:13" ht="16.95" customHeight="1" thickBot="1" x14ac:dyDescent="0.35">
      <c r="B17" s="16"/>
      <c r="C17" s="668"/>
      <c r="D17" s="853" t="s">
        <v>277</v>
      </c>
      <c r="E17" s="854">
        <f>E16/12</f>
        <v>225000</v>
      </c>
      <c r="F17" s="855">
        <f>F16/12</f>
        <v>225000</v>
      </c>
      <c r="G17" s="856">
        <f>G16/12</f>
        <v>325000</v>
      </c>
      <c r="H17" s="894">
        <v>0</v>
      </c>
      <c r="I17" s="857">
        <f>I16/12</f>
        <v>325000</v>
      </c>
      <c r="J17" s="858" t="s">
        <v>289</v>
      </c>
      <c r="K17" s="859" t="s">
        <v>416</v>
      </c>
      <c r="L17" s="22" t="s">
        <v>424</v>
      </c>
      <c r="M17" s="22"/>
    </row>
    <row r="18" spans="2:13" ht="16.95" customHeight="1" thickTop="1" x14ac:dyDescent="0.3">
      <c r="B18" s="666" t="s">
        <v>227</v>
      </c>
      <c r="C18" s="667"/>
      <c r="D18" s="886" t="s">
        <v>276</v>
      </c>
      <c r="E18" s="861">
        <f>E11+E15-E8</f>
        <v>188533000</v>
      </c>
      <c r="F18" s="862">
        <f>F11+F15-F8</f>
        <v>68824107</v>
      </c>
      <c r="G18" s="863">
        <f>G11+G15-G8</f>
        <v>38178000</v>
      </c>
      <c r="H18" s="864">
        <f>H11+H15-H8</f>
        <v>49784000</v>
      </c>
      <c r="I18" s="865">
        <f>I11+I15-I8</f>
        <v>-11606000</v>
      </c>
      <c r="J18" s="866" t="s">
        <v>290</v>
      </c>
      <c r="K18" s="867" t="s">
        <v>423</v>
      </c>
      <c r="L18" s="22"/>
      <c r="M18" s="22"/>
    </row>
    <row r="19" spans="2:13" ht="16.95" customHeight="1" x14ac:dyDescent="0.3">
      <c r="B19" s="16"/>
      <c r="C19" s="668"/>
      <c r="D19" s="673" t="s">
        <v>272</v>
      </c>
      <c r="E19" s="650">
        <f>E12-E9</f>
        <v>3584433.3333333358</v>
      </c>
      <c r="F19" s="770">
        <f t="shared" ref="F19:I19" si="0">F12-F9</f>
        <v>-405863.09999999776</v>
      </c>
      <c r="G19" s="651">
        <f t="shared" si="0"/>
        <v>-3900000</v>
      </c>
      <c r="H19" s="875">
        <f t="shared" si="0"/>
        <v>0</v>
      </c>
      <c r="I19" s="891">
        <f t="shared" si="0"/>
        <v>-4286866.666666667</v>
      </c>
      <c r="J19" s="653" t="s">
        <v>417</v>
      </c>
      <c r="K19" s="660" t="s">
        <v>420</v>
      </c>
      <c r="L19" s="22"/>
      <c r="M19" s="22"/>
    </row>
    <row r="20" spans="2:13" ht="16.95" customHeight="1" x14ac:dyDescent="0.3">
      <c r="B20" s="16"/>
      <c r="C20" s="668"/>
      <c r="D20" s="669" t="s">
        <v>272</v>
      </c>
      <c r="E20" s="636">
        <f>E12+E16-E9</f>
        <v>6284433.3333333358</v>
      </c>
      <c r="F20" s="767">
        <f t="shared" ref="F20:I20" si="1">F12+F16-F9</f>
        <v>2294136.9000000022</v>
      </c>
      <c r="G20" s="637">
        <f t="shared" si="1"/>
        <v>0</v>
      </c>
      <c r="H20" s="638">
        <f t="shared" si="1"/>
        <v>0</v>
      </c>
      <c r="I20" s="639">
        <f t="shared" si="1"/>
        <v>-386866.66666666698</v>
      </c>
      <c r="J20" s="640" t="s">
        <v>418</v>
      </c>
      <c r="K20" s="657" t="s">
        <v>421</v>
      </c>
      <c r="L20" s="22"/>
      <c r="M20" s="22"/>
    </row>
    <row r="21" spans="2:13" ht="16.95" customHeight="1" thickBot="1" x14ac:dyDescent="0.35">
      <c r="B21" s="674"/>
      <c r="C21" s="675"/>
      <c r="D21" s="676" t="s">
        <v>272</v>
      </c>
      <c r="E21" s="887">
        <f>E16-E9</f>
        <v>-19842133.333333332</v>
      </c>
      <c r="F21" s="888">
        <f t="shared" ref="F21:H21" si="2">F16-F9</f>
        <v>-19842133.333333332</v>
      </c>
      <c r="G21" s="889">
        <f t="shared" si="2"/>
        <v>-18642133.333333332</v>
      </c>
      <c r="H21" s="890">
        <f t="shared" si="2"/>
        <v>-18255266.666666668</v>
      </c>
      <c r="I21" s="654">
        <f>I16-I9</f>
        <v>-386866.66666666698</v>
      </c>
      <c r="J21" s="655" t="s">
        <v>419</v>
      </c>
      <c r="K21" s="661" t="s">
        <v>422</v>
      </c>
      <c r="L21" s="22"/>
      <c r="M21" s="22"/>
    </row>
    <row r="22" spans="2:13" x14ac:dyDescent="0.3">
      <c r="I22" s="665" t="s">
        <v>297</v>
      </c>
    </row>
    <row r="23" spans="2:13" x14ac:dyDescent="0.3">
      <c r="I23" s="665" t="s">
        <v>411</v>
      </c>
    </row>
    <row r="24" spans="2:13" x14ac:dyDescent="0.3">
      <c r="I24" s="665" t="s">
        <v>409</v>
      </c>
    </row>
    <row r="25" spans="2:13" x14ac:dyDescent="0.3">
      <c r="I25" s="665" t="s">
        <v>410</v>
      </c>
    </row>
    <row r="26" spans="2:13" x14ac:dyDescent="0.3">
      <c r="I26" s="665" t="s">
        <v>444</v>
      </c>
    </row>
  </sheetData>
  <phoneticPr fontId="4"/>
  <pageMargins left="0.39370078740157483" right="0.39370078740157483" top="0.39370078740157483" bottom="0.39370078740157483" header="0" footer="0"/>
  <pageSetup paperSize="9" scale="7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84DDC-1548-4D9F-A22D-94764AE47854}">
  <sheetPr>
    <tabColor rgb="FFFF0000"/>
    <pageSetUpPr fitToPage="1"/>
  </sheetPr>
  <dimension ref="B1:Q58"/>
  <sheetViews>
    <sheetView showGridLines="0" view="pageBreakPreview" zoomScale="60" zoomScaleNormal="80" workbookViewId="0">
      <selection activeCell="O16" sqref="O16"/>
    </sheetView>
  </sheetViews>
  <sheetFormatPr defaultColWidth="2.453125" defaultRowHeight="18.600000000000001" outlineLevelCol="1" x14ac:dyDescent="0.3"/>
  <cols>
    <col min="1" max="1" width="1.6328125" style="331" customWidth="1"/>
    <col min="2" max="2" width="6.08984375" style="329" customWidth="1"/>
    <col min="3" max="3" width="75.81640625" style="329" bestFit="1" customWidth="1"/>
    <col min="4" max="4" width="13.36328125" style="330" customWidth="1"/>
    <col min="5" max="5" width="13.36328125" style="331" customWidth="1"/>
    <col min="6" max="6" width="5.1796875" style="332" customWidth="1" outlineLevel="1"/>
    <col min="7" max="7" width="2.453125" style="331"/>
    <col min="8" max="8" width="13.6328125" style="710" customWidth="1"/>
    <col min="9" max="9" width="15.6328125" style="349" customWidth="1"/>
    <col min="10" max="10" width="2.453125" style="330" customWidth="1"/>
    <col min="11" max="11" width="13.6328125" style="682" customWidth="1"/>
    <col min="12" max="12" width="15.6328125" style="349" customWidth="1"/>
    <col min="13" max="13" width="2.6328125" style="334" customWidth="1"/>
    <col min="14" max="14" width="13.6328125" style="730" customWidth="1"/>
    <col min="15" max="15" width="2.453125" style="330" customWidth="1"/>
    <col min="16" max="17" width="13.6328125" style="337" customWidth="1"/>
    <col min="18" max="16384" width="2.453125" style="331"/>
  </cols>
  <sheetData>
    <row r="1" spans="2:17" ht="10.050000000000001" customHeight="1" x14ac:dyDescent="0.3"/>
    <row r="2" spans="2:17" ht="27" x14ac:dyDescent="0.3">
      <c r="B2" s="338" t="s">
        <v>311</v>
      </c>
    </row>
    <row r="3" spans="2:17" ht="10.050000000000001" customHeight="1" thickBot="1" x14ac:dyDescent="0.35">
      <c r="B3" s="339"/>
    </row>
    <row r="4" spans="2:17" ht="20.399999999999999" x14ac:dyDescent="0.3">
      <c r="B4" s="340"/>
      <c r="C4" s="341"/>
      <c r="D4" s="342"/>
      <c r="E4" s="342" t="s">
        <v>148</v>
      </c>
      <c r="F4" s="343"/>
      <c r="H4" s="711" t="s">
        <v>307</v>
      </c>
      <c r="I4" s="345"/>
      <c r="J4" s="346"/>
      <c r="K4" s="683" t="s">
        <v>302</v>
      </c>
      <c r="L4" s="348"/>
      <c r="M4" s="349"/>
      <c r="N4" s="731" t="s">
        <v>149</v>
      </c>
      <c r="O4" s="351"/>
      <c r="P4" s="352" t="s">
        <v>150</v>
      </c>
      <c r="Q4" s="353" t="s">
        <v>150</v>
      </c>
    </row>
    <row r="5" spans="2:17" x14ac:dyDescent="0.3">
      <c r="B5" s="354" t="s">
        <v>151</v>
      </c>
      <c r="C5" s="355" t="s">
        <v>152</v>
      </c>
      <c r="D5" s="356" t="s">
        <v>153</v>
      </c>
      <c r="E5" s="356" t="s">
        <v>154</v>
      </c>
      <c r="F5" s="357"/>
      <c r="H5" s="712" t="s">
        <v>155</v>
      </c>
      <c r="I5" s="718" t="s">
        <v>309</v>
      </c>
      <c r="K5" s="684" t="s">
        <v>155</v>
      </c>
      <c r="L5" s="723" t="s">
        <v>310</v>
      </c>
      <c r="N5" s="732" t="s">
        <v>156</v>
      </c>
      <c r="P5" s="362" t="s">
        <v>157</v>
      </c>
      <c r="Q5" s="363" t="s">
        <v>158</v>
      </c>
    </row>
    <row r="6" spans="2:17" ht="19.2" thickBot="1" x14ac:dyDescent="0.35">
      <c r="B6" s="354"/>
      <c r="C6" s="355"/>
      <c r="D6" s="356"/>
      <c r="E6" s="356" t="s">
        <v>159</v>
      </c>
      <c r="F6" s="357"/>
      <c r="H6" s="713"/>
      <c r="I6" s="719"/>
      <c r="K6" s="685"/>
      <c r="L6" s="724"/>
      <c r="N6" s="733"/>
      <c r="P6" s="368"/>
      <c r="Q6" s="369"/>
    </row>
    <row r="7" spans="2:17" ht="19.95" customHeight="1" thickTop="1" x14ac:dyDescent="0.3">
      <c r="B7" s="370" t="s">
        <v>160</v>
      </c>
      <c r="C7" s="371" t="s">
        <v>161</v>
      </c>
      <c r="D7" s="372">
        <v>65.69</v>
      </c>
      <c r="E7" s="373">
        <v>6569</v>
      </c>
      <c r="F7" s="374">
        <v>12</v>
      </c>
      <c r="G7" s="375"/>
      <c r="H7" s="714">
        <v>17410</v>
      </c>
      <c r="I7" s="720">
        <f>H7/D7</f>
        <v>265.03272948698435</v>
      </c>
      <c r="J7" s="378"/>
      <c r="K7" s="686">
        <v>19220</v>
      </c>
      <c r="L7" s="725">
        <f>K7/$D$7</f>
        <v>292.58639062262142</v>
      </c>
      <c r="M7" s="380"/>
      <c r="N7" s="734">
        <f t="shared" ref="N7:N12" si="0">K7-H7</f>
        <v>1810</v>
      </c>
      <c r="O7" s="351"/>
      <c r="P7" s="382">
        <f>$F$7*K7</f>
        <v>230640</v>
      </c>
      <c r="Q7" s="383">
        <f t="shared" ref="Q7:Q12" si="1">P7*12</f>
        <v>2767680</v>
      </c>
    </row>
    <row r="8" spans="2:17" ht="19.95" customHeight="1" x14ac:dyDescent="0.3">
      <c r="B8" s="384" t="s">
        <v>162</v>
      </c>
      <c r="C8" s="385" t="s">
        <v>163</v>
      </c>
      <c r="D8" s="386">
        <v>65.36</v>
      </c>
      <c r="E8" s="387">
        <v>6536</v>
      </c>
      <c r="F8" s="388">
        <v>12</v>
      </c>
      <c r="H8" s="715">
        <v>17330</v>
      </c>
      <c r="I8" s="721">
        <f t="shared" ref="I8:I12" si="2">H8/D8</f>
        <v>265.14687882496941</v>
      </c>
      <c r="K8" s="687">
        <v>19130</v>
      </c>
      <c r="L8" s="726">
        <f>K8/$D$8</f>
        <v>292.68665850673193</v>
      </c>
      <c r="N8" s="735">
        <f t="shared" si="0"/>
        <v>1800</v>
      </c>
      <c r="O8" s="351"/>
      <c r="P8" s="393">
        <f>$F$8*K8</f>
        <v>229560</v>
      </c>
      <c r="Q8" s="394">
        <f t="shared" si="1"/>
        <v>2754720</v>
      </c>
    </row>
    <row r="9" spans="2:17" ht="19.95" customHeight="1" x14ac:dyDescent="0.3">
      <c r="B9" s="384" t="s">
        <v>164</v>
      </c>
      <c r="C9" s="385" t="s">
        <v>165</v>
      </c>
      <c r="D9" s="386">
        <v>65.25</v>
      </c>
      <c r="E9" s="387">
        <v>6525</v>
      </c>
      <c r="F9" s="388">
        <v>12</v>
      </c>
      <c r="H9" s="715">
        <v>17300</v>
      </c>
      <c r="I9" s="721">
        <f t="shared" si="2"/>
        <v>265.13409961685824</v>
      </c>
      <c r="K9" s="687">
        <v>19100</v>
      </c>
      <c r="L9" s="726">
        <f>K9/$D$9</f>
        <v>292.72030651340998</v>
      </c>
      <c r="N9" s="735">
        <f t="shared" si="0"/>
        <v>1800</v>
      </c>
      <c r="O9" s="351"/>
      <c r="P9" s="393">
        <f>$F$9*K9</f>
        <v>229200</v>
      </c>
      <c r="Q9" s="394">
        <f t="shared" si="1"/>
        <v>2750400</v>
      </c>
    </row>
    <row r="10" spans="2:17" ht="19.95" customHeight="1" x14ac:dyDescent="0.3">
      <c r="B10" s="384" t="s">
        <v>166</v>
      </c>
      <c r="C10" s="385" t="s">
        <v>167</v>
      </c>
      <c r="D10" s="386">
        <v>64.760000000000005</v>
      </c>
      <c r="E10" s="387">
        <v>6476</v>
      </c>
      <c r="F10" s="388">
        <v>11</v>
      </c>
      <c r="H10" s="715">
        <v>17170</v>
      </c>
      <c r="I10" s="721">
        <f t="shared" si="2"/>
        <v>265.13279802347125</v>
      </c>
      <c r="K10" s="687">
        <v>18950</v>
      </c>
      <c r="L10" s="726">
        <f>K10/$D$10</f>
        <v>292.61890055589868</v>
      </c>
      <c r="N10" s="735">
        <f t="shared" si="0"/>
        <v>1780</v>
      </c>
      <c r="O10" s="351"/>
      <c r="P10" s="393">
        <f>$F$10*K10</f>
        <v>208450</v>
      </c>
      <c r="Q10" s="394">
        <f t="shared" si="1"/>
        <v>2501400</v>
      </c>
    </row>
    <row r="11" spans="2:17" ht="19.95" customHeight="1" x14ac:dyDescent="0.3">
      <c r="B11" s="384" t="s">
        <v>168</v>
      </c>
      <c r="C11" s="385" t="s">
        <v>169</v>
      </c>
      <c r="D11" s="386">
        <v>64.989999999999995</v>
      </c>
      <c r="E11" s="387">
        <v>6499</v>
      </c>
      <c r="F11" s="388">
        <v>11</v>
      </c>
      <c r="H11" s="715">
        <v>17230</v>
      </c>
      <c r="I11" s="721">
        <f t="shared" si="2"/>
        <v>265.11771041698722</v>
      </c>
      <c r="K11" s="687">
        <v>19010</v>
      </c>
      <c r="L11" s="726">
        <f>K11/$D$11</f>
        <v>292.50653946761042</v>
      </c>
      <c r="N11" s="735">
        <f t="shared" si="0"/>
        <v>1780</v>
      </c>
      <c r="O11" s="351"/>
      <c r="P11" s="393">
        <f>$F$11*K11</f>
        <v>209110</v>
      </c>
      <c r="Q11" s="394">
        <f t="shared" si="1"/>
        <v>2509320</v>
      </c>
    </row>
    <row r="12" spans="2:17" ht="19.95" customHeight="1" thickBot="1" x14ac:dyDescent="0.35">
      <c r="B12" s="340" t="s">
        <v>170</v>
      </c>
      <c r="C12" s="395" t="s">
        <v>171</v>
      </c>
      <c r="D12" s="342">
        <v>64.2</v>
      </c>
      <c r="E12" s="396">
        <v>6420</v>
      </c>
      <c r="F12" s="343">
        <v>11</v>
      </c>
      <c r="H12" s="715">
        <v>17010</v>
      </c>
      <c r="I12" s="721">
        <f t="shared" si="2"/>
        <v>264.95327102803736</v>
      </c>
      <c r="K12" s="687">
        <v>18780</v>
      </c>
      <c r="L12" s="726">
        <f>K12/$D$12</f>
        <v>292.52336448598129</v>
      </c>
      <c r="N12" s="735">
        <f t="shared" si="0"/>
        <v>1770</v>
      </c>
      <c r="O12" s="351"/>
      <c r="P12" s="397">
        <f>$F$12*K12</f>
        <v>206580</v>
      </c>
      <c r="Q12" s="398">
        <f t="shared" si="1"/>
        <v>2478960</v>
      </c>
    </row>
    <row r="13" spans="2:17" ht="22.05" customHeight="1" thickTop="1" thickBot="1" x14ac:dyDescent="0.35">
      <c r="B13" s="399" t="s">
        <v>172</v>
      </c>
      <c r="C13" s="400"/>
      <c r="D13" s="401">
        <f>D7*F7+D8*F8+D9*F9+D10*F10+D11*F11+D12*F12</f>
        <v>4489.05</v>
      </c>
      <c r="E13" s="402">
        <f>E7*F7+E8*F8+E9*F9+E10*F10+E11*F11+E12*F12</f>
        <v>448905</v>
      </c>
      <c r="F13" s="403"/>
      <c r="H13" s="716"/>
      <c r="I13" s="409"/>
      <c r="J13" s="331"/>
      <c r="K13" s="688"/>
      <c r="L13" s="409"/>
      <c r="M13" s="331"/>
      <c r="N13" s="736"/>
      <c r="O13" s="331"/>
      <c r="P13" s="406">
        <f>SUM(P7:P12)</f>
        <v>1313540</v>
      </c>
      <c r="Q13" s="407">
        <f>SUM(Q7:Q12)</f>
        <v>15762480</v>
      </c>
    </row>
    <row r="14" spans="2:17" ht="10.050000000000001" customHeight="1" thickBot="1" x14ac:dyDescent="0.35"/>
    <row r="15" spans="2:17" s="409" customFormat="1" ht="22.8" x14ac:dyDescent="0.3">
      <c r="B15" s="744" t="s">
        <v>312</v>
      </c>
      <c r="C15" s="329"/>
      <c r="D15" s="351"/>
      <c r="F15" s="410"/>
      <c r="H15" s="711" t="s">
        <v>308</v>
      </c>
      <c r="I15" s="345"/>
      <c r="J15" s="351"/>
      <c r="K15" s="689" t="s">
        <v>303</v>
      </c>
      <c r="L15" s="412"/>
      <c r="M15" s="349"/>
      <c r="N15" s="737" t="s">
        <v>173</v>
      </c>
      <c r="O15" s="351"/>
      <c r="P15" s="414" t="s">
        <v>150</v>
      </c>
      <c r="Q15" s="415" t="s">
        <v>150</v>
      </c>
    </row>
    <row r="16" spans="2:17" ht="22.8" x14ac:dyDescent="0.3">
      <c r="B16" s="744" t="s">
        <v>313</v>
      </c>
      <c r="F16" s="355" t="s">
        <v>151</v>
      </c>
      <c r="H16" s="712" t="s">
        <v>155</v>
      </c>
      <c r="I16" s="718" t="s">
        <v>309</v>
      </c>
      <c r="K16" s="690" t="s">
        <v>155</v>
      </c>
      <c r="L16" s="723" t="s">
        <v>310</v>
      </c>
      <c r="N16" s="732" t="s">
        <v>156</v>
      </c>
      <c r="P16" s="362" t="s">
        <v>157</v>
      </c>
      <c r="Q16" s="363" t="s">
        <v>158</v>
      </c>
    </row>
    <row r="17" spans="2:17" ht="19.2" thickBot="1" x14ac:dyDescent="0.35">
      <c r="F17" s="355"/>
      <c r="G17" s="416"/>
      <c r="H17" s="713"/>
      <c r="I17" s="719"/>
      <c r="J17" s="417"/>
      <c r="K17" s="691"/>
      <c r="L17" s="727"/>
      <c r="M17" s="419"/>
      <c r="N17" s="738"/>
      <c r="P17" s="368"/>
      <c r="Q17" s="369"/>
    </row>
    <row r="18" spans="2:17" ht="19.95" customHeight="1" thickTop="1" x14ac:dyDescent="0.3">
      <c r="F18" s="421" t="s">
        <v>160</v>
      </c>
      <c r="G18" s="422"/>
      <c r="H18" s="714">
        <f>$H$7</f>
        <v>17410</v>
      </c>
      <c r="I18" s="720">
        <f>$I$7</f>
        <v>265.03272948698435</v>
      </c>
      <c r="K18" s="692">
        <v>21020</v>
      </c>
      <c r="L18" s="728">
        <f>K18/$D$7</f>
        <v>319.9878215862384</v>
      </c>
      <c r="N18" s="739">
        <f t="shared" ref="N18:N23" si="3">K18-H18</f>
        <v>3610</v>
      </c>
      <c r="O18" s="351"/>
      <c r="P18" s="382">
        <f>$F$7*K18</f>
        <v>252240</v>
      </c>
      <c r="Q18" s="383">
        <f>P18*12</f>
        <v>3026880</v>
      </c>
    </row>
    <row r="19" spans="2:17" ht="19.95" customHeight="1" x14ac:dyDescent="0.3">
      <c r="F19" s="425" t="s">
        <v>162</v>
      </c>
      <c r="H19" s="715">
        <f>$H$8</f>
        <v>17330</v>
      </c>
      <c r="I19" s="721">
        <f>$I$8</f>
        <v>265.14687882496941</v>
      </c>
      <c r="K19" s="693">
        <v>20930</v>
      </c>
      <c r="L19" s="726">
        <f>K19/$D$8</f>
        <v>320.22643818849451</v>
      </c>
      <c r="N19" s="735">
        <f t="shared" si="3"/>
        <v>3600</v>
      </c>
      <c r="O19" s="351"/>
      <c r="P19" s="393">
        <f>$F$8*K19</f>
        <v>251160</v>
      </c>
      <c r="Q19" s="394">
        <f t="shared" ref="Q19:Q23" si="4">P19*12</f>
        <v>3013920</v>
      </c>
    </row>
    <row r="20" spans="2:17" ht="19.95" customHeight="1" x14ac:dyDescent="0.3">
      <c r="F20" s="425" t="s">
        <v>164</v>
      </c>
      <c r="H20" s="715">
        <f>$H$9</f>
        <v>17300</v>
      </c>
      <c r="I20" s="721">
        <f>$I$9</f>
        <v>265.13409961685824</v>
      </c>
      <c r="K20" s="693">
        <v>20900</v>
      </c>
      <c r="L20" s="726">
        <f>K20/$D$9</f>
        <v>320.30651340996167</v>
      </c>
      <c r="N20" s="735">
        <f t="shared" si="3"/>
        <v>3600</v>
      </c>
      <c r="O20" s="351"/>
      <c r="P20" s="393">
        <f>$F$9*K20</f>
        <v>250800</v>
      </c>
      <c r="Q20" s="394">
        <f t="shared" si="4"/>
        <v>3009600</v>
      </c>
    </row>
    <row r="21" spans="2:17" ht="19.95" customHeight="1" x14ac:dyDescent="0.3">
      <c r="F21" s="425" t="s">
        <v>166</v>
      </c>
      <c r="H21" s="715">
        <f>$H$10</f>
        <v>17170</v>
      </c>
      <c r="I21" s="721">
        <f>$I$10</f>
        <v>265.13279802347125</v>
      </c>
      <c r="K21" s="693">
        <v>20740</v>
      </c>
      <c r="L21" s="726">
        <f>K21/$D$10</f>
        <v>320.25941939468805</v>
      </c>
      <c r="N21" s="735">
        <f t="shared" si="3"/>
        <v>3570</v>
      </c>
      <c r="O21" s="351"/>
      <c r="P21" s="393">
        <f>$F$10*K21</f>
        <v>228140</v>
      </c>
      <c r="Q21" s="394">
        <f t="shared" si="4"/>
        <v>2737680</v>
      </c>
    </row>
    <row r="22" spans="2:17" ht="19.95" customHeight="1" x14ac:dyDescent="0.3">
      <c r="F22" s="425" t="s">
        <v>168</v>
      </c>
      <c r="H22" s="715">
        <f>$H$11</f>
        <v>17230</v>
      </c>
      <c r="I22" s="721">
        <f>$I$11</f>
        <v>265.11771041698722</v>
      </c>
      <c r="K22" s="693">
        <v>20800</v>
      </c>
      <c r="L22" s="726">
        <f>K22/$D$11</f>
        <v>320.04923834436067</v>
      </c>
      <c r="N22" s="735">
        <f t="shared" si="3"/>
        <v>3570</v>
      </c>
      <c r="O22" s="351"/>
      <c r="P22" s="393">
        <f>$F$11*K22</f>
        <v>228800</v>
      </c>
      <c r="Q22" s="394">
        <f t="shared" si="4"/>
        <v>2745600</v>
      </c>
    </row>
    <row r="23" spans="2:17" ht="19.95" customHeight="1" thickBot="1" x14ac:dyDescent="0.35">
      <c r="F23" s="425" t="s">
        <v>170</v>
      </c>
      <c r="H23" s="715">
        <f>$H$12</f>
        <v>17010</v>
      </c>
      <c r="I23" s="721">
        <f>$I$12</f>
        <v>264.95327102803736</v>
      </c>
      <c r="K23" s="693">
        <v>20540</v>
      </c>
      <c r="L23" s="726">
        <f>K23/$D$12</f>
        <v>319.93769470404982</v>
      </c>
      <c r="N23" s="735">
        <f t="shared" si="3"/>
        <v>3530</v>
      </c>
      <c r="O23" s="351"/>
      <c r="P23" s="397">
        <f>$F$12*K23</f>
        <v>225940</v>
      </c>
      <c r="Q23" s="398">
        <f t="shared" si="4"/>
        <v>2711280</v>
      </c>
    </row>
    <row r="24" spans="2:17" ht="21.6" customHeight="1" thickTop="1" thickBot="1" x14ac:dyDescent="0.35">
      <c r="K24" s="688"/>
      <c r="L24" s="409"/>
      <c r="M24" s="331"/>
      <c r="N24" s="736"/>
      <c r="P24" s="406">
        <f>SUM(P18:P23)</f>
        <v>1437080</v>
      </c>
      <c r="Q24" s="407">
        <f>SUM(Q18:Q23)</f>
        <v>17244960</v>
      </c>
    </row>
    <row r="25" spans="2:17" ht="9.6" customHeight="1" thickBot="1" x14ac:dyDescent="0.35">
      <c r="K25" s="688"/>
      <c r="L25" s="409"/>
      <c r="M25" s="331"/>
      <c r="N25" s="736"/>
    </row>
    <row r="26" spans="2:17" s="409" customFormat="1" ht="20.399999999999999" x14ac:dyDescent="0.3">
      <c r="B26" s="408"/>
      <c r="C26" s="408"/>
      <c r="D26" s="351"/>
      <c r="F26" s="410"/>
      <c r="H26" s="711" t="s">
        <v>308</v>
      </c>
      <c r="I26" s="345"/>
      <c r="J26" s="351"/>
      <c r="K26" s="694" t="s">
        <v>304</v>
      </c>
      <c r="L26" s="426"/>
      <c r="M26" s="349"/>
      <c r="N26" s="740" t="s">
        <v>174</v>
      </c>
      <c r="O26" s="351"/>
      <c r="P26" s="427" t="s">
        <v>150</v>
      </c>
      <c r="Q26" s="428" t="s">
        <v>150</v>
      </c>
    </row>
    <row r="27" spans="2:17" x14ac:dyDescent="0.3">
      <c r="F27" s="355" t="s">
        <v>151</v>
      </c>
      <c r="H27" s="712" t="s">
        <v>155</v>
      </c>
      <c r="I27" s="718" t="s">
        <v>309</v>
      </c>
      <c r="K27" s="695" t="s">
        <v>155</v>
      </c>
      <c r="L27" s="723" t="s">
        <v>310</v>
      </c>
      <c r="N27" s="732" t="s">
        <v>156</v>
      </c>
      <c r="P27" s="362" t="s">
        <v>157</v>
      </c>
      <c r="Q27" s="363" t="s">
        <v>158</v>
      </c>
    </row>
    <row r="28" spans="2:17" ht="19.2" thickBot="1" x14ac:dyDescent="0.35">
      <c r="F28" s="355"/>
      <c r="G28" s="416"/>
      <c r="H28" s="713"/>
      <c r="I28" s="719"/>
      <c r="J28" s="417"/>
      <c r="K28" s="696"/>
      <c r="L28" s="727"/>
      <c r="M28" s="419"/>
      <c r="N28" s="738"/>
      <c r="P28" s="368"/>
      <c r="Q28" s="369"/>
    </row>
    <row r="29" spans="2:17" ht="19.95" customHeight="1" thickTop="1" x14ac:dyDescent="0.3">
      <c r="F29" s="421" t="s">
        <v>160</v>
      </c>
      <c r="G29" s="422"/>
      <c r="H29" s="714">
        <f>$H$7</f>
        <v>17410</v>
      </c>
      <c r="I29" s="720">
        <f>$I$7</f>
        <v>265.03272948698435</v>
      </c>
      <c r="K29" s="697">
        <v>22830</v>
      </c>
      <c r="L29" s="728">
        <f>K29/$D$7</f>
        <v>347.54148272187547</v>
      </c>
      <c r="N29" s="739">
        <f t="shared" ref="N29:N34" si="5">K29-H29</f>
        <v>5420</v>
      </c>
      <c r="O29" s="351"/>
      <c r="P29" s="382">
        <f>$F$7*K29</f>
        <v>273960</v>
      </c>
      <c r="Q29" s="383">
        <f>P29*12</f>
        <v>3287520</v>
      </c>
    </row>
    <row r="30" spans="2:17" ht="19.95" customHeight="1" x14ac:dyDescent="0.3">
      <c r="F30" s="425" t="s">
        <v>162</v>
      </c>
      <c r="H30" s="715">
        <f>$H$8</f>
        <v>17330</v>
      </c>
      <c r="I30" s="721">
        <f>$I$8</f>
        <v>265.14687882496941</v>
      </c>
      <c r="K30" s="698">
        <v>22730</v>
      </c>
      <c r="L30" s="726">
        <f>K30/$D$8</f>
        <v>347.76621787025704</v>
      </c>
      <c r="N30" s="735">
        <f t="shared" si="5"/>
        <v>5400</v>
      </c>
      <c r="O30" s="351"/>
      <c r="P30" s="393">
        <f>$F$8*K30</f>
        <v>272760</v>
      </c>
      <c r="Q30" s="394">
        <f t="shared" ref="Q30:Q34" si="6">P30*12</f>
        <v>3273120</v>
      </c>
    </row>
    <row r="31" spans="2:17" ht="19.95" customHeight="1" x14ac:dyDescent="0.3">
      <c r="F31" s="425" t="s">
        <v>164</v>
      </c>
      <c r="H31" s="715">
        <f>$H$9</f>
        <v>17300</v>
      </c>
      <c r="I31" s="721">
        <f>$I$9</f>
        <v>265.13409961685824</v>
      </c>
      <c r="K31" s="698">
        <v>22690</v>
      </c>
      <c r="L31" s="726">
        <f>K31/$D$9</f>
        <v>347.73946360153258</v>
      </c>
      <c r="N31" s="735">
        <f t="shared" si="5"/>
        <v>5390</v>
      </c>
      <c r="O31" s="351"/>
      <c r="P31" s="393">
        <f>$F$9*K31</f>
        <v>272280</v>
      </c>
      <c r="Q31" s="394">
        <f t="shared" si="6"/>
        <v>3267360</v>
      </c>
    </row>
    <row r="32" spans="2:17" ht="19.95" customHeight="1" x14ac:dyDescent="0.3">
      <c r="F32" s="425" t="s">
        <v>166</v>
      </c>
      <c r="H32" s="715">
        <f>$H$10</f>
        <v>17170</v>
      </c>
      <c r="I32" s="721">
        <f>$I$10</f>
        <v>265.13279802347125</v>
      </c>
      <c r="K32" s="698">
        <v>22520</v>
      </c>
      <c r="L32" s="726">
        <f>K32/$D$10</f>
        <v>347.74552192711548</v>
      </c>
      <c r="N32" s="735">
        <f t="shared" si="5"/>
        <v>5350</v>
      </c>
      <c r="O32" s="351"/>
      <c r="P32" s="393">
        <f>$F$10*K32</f>
        <v>247720</v>
      </c>
      <c r="Q32" s="394">
        <f t="shared" si="6"/>
        <v>2972640</v>
      </c>
    </row>
    <row r="33" spans="2:17" ht="19.95" customHeight="1" x14ac:dyDescent="0.3">
      <c r="F33" s="425" t="s">
        <v>168</v>
      </c>
      <c r="H33" s="715">
        <f>$H$11</f>
        <v>17230</v>
      </c>
      <c r="I33" s="721">
        <f>$I$11</f>
        <v>265.11771041698722</v>
      </c>
      <c r="K33" s="698">
        <v>22590</v>
      </c>
      <c r="L33" s="726">
        <f>K33/$D$11</f>
        <v>347.59193722111098</v>
      </c>
      <c r="N33" s="735">
        <f t="shared" si="5"/>
        <v>5360</v>
      </c>
      <c r="O33" s="351"/>
      <c r="P33" s="393">
        <f>$F$11*K33</f>
        <v>248490</v>
      </c>
      <c r="Q33" s="394">
        <f t="shared" si="6"/>
        <v>2981880</v>
      </c>
    </row>
    <row r="34" spans="2:17" ht="19.95" customHeight="1" thickBot="1" x14ac:dyDescent="0.35">
      <c r="F34" s="425" t="s">
        <v>170</v>
      </c>
      <c r="H34" s="715">
        <f>$H$12</f>
        <v>17010</v>
      </c>
      <c r="I34" s="721">
        <f>$I$12</f>
        <v>264.95327102803736</v>
      </c>
      <c r="K34" s="698">
        <v>22310</v>
      </c>
      <c r="L34" s="726">
        <f>K34/$D$12</f>
        <v>347.50778816199374</v>
      </c>
      <c r="N34" s="735">
        <f t="shared" si="5"/>
        <v>5300</v>
      </c>
      <c r="O34" s="351"/>
      <c r="P34" s="397">
        <f>$F$12*K34</f>
        <v>245410</v>
      </c>
      <c r="Q34" s="398">
        <f t="shared" si="6"/>
        <v>2944920</v>
      </c>
    </row>
    <row r="35" spans="2:17" ht="22.05" customHeight="1" thickTop="1" thickBot="1" x14ac:dyDescent="0.35">
      <c r="P35" s="406">
        <f>SUM(P29:P34)</f>
        <v>1560620</v>
      </c>
      <c r="Q35" s="407">
        <f>SUM(Q29:Q34)</f>
        <v>18727440</v>
      </c>
    </row>
    <row r="36" spans="2:17" ht="9.6" customHeight="1" thickBot="1" x14ac:dyDescent="0.35">
      <c r="K36" s="688"/>
      <c r="L36" s="409"/>
      <c r="M36" s="331"/>
      <c r="N36" s="736"/>
    </row>
    <row r="37" spans="2:17" s="409" customFormat="1" ht="20.399999999999999" x14ac:dyDescent="0.3">
      <c r="B37" s="408"/>
      <c r="C37" s="408"/>
      <c r="D37" s="351"/>
      <c r="F37" s="410"/>
      <c r="H37" s="711" t="s">
        <v>308</v>
      </c>
      <c r="I37" s="345"/>
      <c r="J37" s="351"/>
      <c r="K37" s="699" t="s">
        <v>305</v>
      </c>
      <c r="L37" s="429"/>
      <c r="M37" s="349"/>
      <c r="N37" s="741" t="s">
        <v>175</v>
      </c>
      <c r="O37" s="351"/>
      <c r="P37" s="430" t="s">
        <v>150</v>
      </c>
      <c r="Q37" s="431" t="s">
        <v>150</v>
      </c>
    </row>
    <row r="38" spans="2:17" x14ac:dyDescent="0.3">
      <c r="F38" s="355" t="s">
        <v>151</v>
      </c>
      <c r="H38" s="712" t="s">
        <v>155</v>
      </c>
      <c r="I38" s="718" t="s">
        <v>309</v>
      </c>
      <c r="K38" s="700" t="s">
        <v>155</v>
      </c>
      <c r="L38" s="723" t="s">
        <v>310</v>
      </c>
      <c r="N38" s="732" t="s">
        <v>156</v>
      </c>
      <c r="P38" s="362" t="s">
        <v>157</v>
      </c>
      <c r="Q38" s="363" t="s">
        <v>158</v>
      </c>
    </row>
    <row r="39" spans="2:17" ht="19.2" thickBot="1" x14ac:dyDescent="0.35">
      <c r="F39" s="355"/>
      <c r="G39" s="416"/>
      <c r="H39" s="713"/>
      <c r="I39" s="719"/>
      <c r="J39" s="417"/>
      <c r="K39" s="701"/>
      <c r="L39" s="727"/>
      <c r="M39" s="419"/>
      <c r="N39" s="738"/>
      <c r="P39" s="368"/>
      <c r="Q39" s="369"/>
    </row>
    <row r="40" spans="2:17" ht="19.95" customHeight="1" thickTop="1" x14ac:dyDescent="0.3">
      <c r="F40" s="421" t="s">
        <v>160</v>
      </c>
      <c r="G40" s="422"/>
      <c r="H40" s="714">
        <f>$H$7</f>
        <v>17410</v>
      </c>
      <c r="I40" s="720">
        <f>$I$7</f>
        <v>265.03272948698435</v>
      </c>
      <c r="K40" s="702">
        <v>24640</v>
      </c>
      <c r="L40" s="728">
        <f>K40/$D$7</f>
        <v>375.0951438575126</v>
      </c>
      <c r="N40" s="739">
        <f t="shared" ref="N40:N45" si="7">K40-H40</f>
        <v>7230</v>
      </c>
      <c r="O40" s="351"/>
      <c r="P40" s="382">
        <f>$F$7*K40</f>
        <v>295680</v>
      </c>
      <c r="Q40" s="383">
        <f>P40*12</f>
        <v>3548160</v>
      </c>
    </row>
    <row r="41" spans="2:17" ht="19.95" customHeight="1" x14ac:dyDescent="0.3">
      <c r="F41" s="425" t="s">
        <v>162</v>
      </c>
      <c r="H41" s="715">
        <f>$H$8</f>
        <v>17330</v>
      </c>
      <c r="I41" s="721">
        <f>$I$8</f>
        <v>265.14687882496941</v>
      </c>
      <c r="K41" s="703">
        <v>24530</v>
      </c>
      <c r="L41" s="726">
        <f>K41/$D$8</f>
        <v>375.30599755201956</v>
      </c>
      <c r="N41" s="735">
        <f t="shared" si="7"/>
        <v>7200</v>
      </c>
      <c r="O41" s="351"/>
      <c r="P41" s="393">
        <f>$F$8*K41</f>
        <v>294360</v>
      </c>
      <c r="Q41" s="394">
        <f t="shared" ref="Q41:Q45" si="8">P41*12</f>
        <v>3532320</v>
      </c>
    </row>
    <row r="42" spans="2:17" ht="19.95" customHeight="1" x14ac:dyDescent="0.3">
      <c r="F42" s="425" t="s">
        <v>164</v>
      </c>
      <c r="H42" s="715">
        <f>$H$9</f>
        <v>17300</v>
      </c>
      <c r="I42" s="721">
        <f>$I$9</f>
        <v>265.13409961685824</v>
      </c>
      <c r="K42" s="703">
        <v>24490</v>
      </c>
      <c r="L42" s="726">
        <f>K42/$D$9</f>
        <v>375.32567049808426</v>
      </c>
      <c r="N42" s="735">
        <f t="shared" si="7"/>
        <v>7190</v>
      </c>
      <c r="O42" s="351"/>
      <c r="P42" s="393">
        <f>$F$9*K42</f>
        <v>293880</v>
      </c>
      <c r="Q42" s="394">
        <f t="shared" si="8"/>
        <v>3526560</v>
      </c>
    </row>
    <row r="43" spans="2:17" ht="19.95" customHeight="1" x14ac:dyDescent="0.3">
      <c r="F43" s="425" t="s">
        <v>166</v>
      </c>
      <c r="H43" s="715">
        <f>$H$10</f>
        <v>17170</v>
      </c>
      <c r="I43" s="721">
        <f>$I$10</f>
        <v>265.13279802347125</v>
      </c>
      <c r="K43" s="703">
        <v>24300</v>
      </c>
      <c r="L43" s="726">
        <f>K43/$D$10</f>
        <v>375.2316244595429</v>
      </c>
      <c r="N43" s="735">
        <f t="shared" si="7"/>
        <v>7130</v>
      </c>
      <c r="O43" s="351"/>
      <c r="P43" s="393">
        <f>$F$10*K43</f>
        <v>267300</v>
      </c>
      <c r="Q43" s="394">
        <f t="shared" si="8"/>
        <v>3207600</v>
      </c>
    </row>
    <row r="44" spans="2:17" ht="19.95" customHeight="1" x14ac:dyDescent="0.3">
      <c r="F44" s="425" t="s">
        <v>168</v>
      </c>
      <c r="H44" s="715">
        <f>$H$11</f>
        <v>17230</v>
      </c>
      <c r="I44" s="721">
        <f>$I$11</f>
        <v>265.11771041698722</v>
      </c>
      <c r="K44" s="703">
        <v>24380</v>
      </c>
      <c r="L44" s="726">
        <f>K44/$D$11</f>
        <v>375.13463609786123</v>
      </c>
      <c r="N44" s="735">
        <f t="shared" si="7"/>
        <v>7150</v>
      </c>
      <c r="O44" s="351"/>
      <c r="P44" s="393">
        <f>$F$11*K44</f>
        <v>268180</v>
      </c>
      <c r="Q44" s="394">
        <f t="shared" si="8"/>
        <v>3218160</v>
      </c>
    </row>
    <row r="45" spans="2:17" ht="19.95" customHeight="1" thickBot="1" x14ac:dyDescent="0.35">
      <c r="F45" s="425" t="s">
        <v>170</v>
      </c>
      <c r="H45" s="715">
        <f>$H$12</f>
        <v>17010</v>
      </c>
      <c r="I45" s="721">
        <f>$I$12</f>
        <v>264.95327102803736</v>
      </c>
      <c r="K45" s="703">
        <v>24080</v>
      </c>
      <c r="L45" s="726">
        <f>K45/$D$12</f>
        <v>375.07788161993767</v>
      </c>
      <c r="N45" s="735">
        <f t="shared" si="7"/>
        <v>7070</v>
      </c>
      <c r="O45" s="351"/>
      <c r="P45" s="397">
        <f>$F$12*K45</f>
        <v>264880</v>
      </c>
      <c r="Q45" s="398">
        <f t="shared" si="8"/>
        <v>3178560</v>
      </c>
    </row>
    <row r="46" spans="2:17" ht="22.05" customHeight="1" thickTop="1" thickBot="1" x14ac:dyDescent="0.35">
      <c r="P46" s="406">
        <f>SUM(P40:P45)</f>
        <v>1684280</v>
      </c>
      <c r="Q46" s="407">
        <f>SUM(Q40:Q45)</f>
        <v>20211360</v>
      </c>
    </row>
    <row r="47" spans="2:17" ht="9.6" customHeight="1" thickBot="1" x14ac:dyDescent="0.35">
      <c r="K47" s="688"/>
      <c r="L47" s="409"/>
      <c r="M47" s="331"/>
      <c r="N47" s="736"/>
    </row>
    <row r="48" spans="2:17" ht="9.6" customHeight="1" thickTop="1" thickBot="1" x14ac:dyDescent="0.35">
      <c r="B48" s="678"/>
      <c r="C48" s="678"/>
      <c r="D48" s="378"/>
      <c r="E48" s="375"/>
      <c r="F48" s="679"/>
      <c r="G48" s="375"/>
      <c r="H48" s="717"/>
      <c r="I48" s="722"/>
      <c r="J48" s="378"/>
      <c r="K48" s="704"/>
      <c r="L48" s="729"/>
      <c r="M48" s="375"/>
      <c r="N48" s="742"/>
      <c r="O48" s="378"/>
      <c r="P48" s="680"/>
      <c r="Q48" s="680"/>
    </row>
    <row r="49" spans="2:17" s="409" customFormat="1" ht="22.8" x14ac:dyDescent="0.3">
      <c r="B49" s="744" t="s">
        <v>314</v>
      </c>
      <c r="C49" s="681"/>
      <c r="D49" s="351"/>
      <c r="F49" s="410"/>
      <c r="H49" s="711" t="s">
        <v>308</v>
      </c>
      <c r="I49" s="345"/>
      <c r="J49" s="351"/>
      <c r="K49" s="705" t="s">
        <v>306</v>
      </c>
      <c r="L49" s="621"/>
      <c r="M49" s="349"/>
      <c r="N49" s="743" t="s">
        <v>175</v>
      </c>
      <c r="O49" s="351"/>
      <c r="P49" s="622" t="s">
        <v>150</v>
      </c>
      <c r="Q49" s="623" t="s">
        <v>150</v>
      </c>
    </row>
    <row r="50" spans="2:17" ht="22.8" x14ac:dyDescent="0.3">
      <c r="B50" s="744" t="s">
        <v>384</v>
      </c>
      <c r="F50" s="355" t="s">
        <v>151</v>
      </c>
      <c r="H50" s="712" t="s">
        <v>155</v>
      </c>
      <c r="I50" s="718" t="s">
        <v>309</v>
      </c>
      <c r="K50" s="706" t="s">
        <v>155</v>
      </c>
      <c r="L50" s="723" t="s">
        <v>310</v>
      </c>
      <c r="N50" s="732" t="s">
        <v>156</v>
      </c>
      <c r="P50" s="362" t="s">
        <v>157</v>
      </c>
      <c r="Q50" s="363" t="s">
        <v>158</v>
      </c>
    </row>
    <row r="51" spans="2:17" ht="19.2" thickBot="1" x14ac:dyDescent="0.35">
      <c r="F51" s="355"/>
      <c r="G51" s="416"/>
      <c r="H51" s="713"/>
      <c r="I51" s="719"/>
      <c r="J51" s="417"/>
      <c r="K51" s="707"/>
      <c r="L51" s="727"/>
      <c r="M51" s="419"/>
      <c r="N51" s="738"/>
      <c r="P51" s="368"/>
      <c r="Q51" s="369"/>
    </row>
    <row r="52" spans="2:17" ht="19.95" customHeight="1" thickTop="1" x14ac:dyDescent="0.3">
      <c r="F52" s="421" t="s">
        <v>160</v>
      </c>
      <c r="G52" s="422"/>
      <c r="H52" s="714">
        <f>$H$7</f>
        <v>17410</v>
      </c>
      <c r="I52" s="720">
        <f>$I$7</f>
        <v>265.03272948698435</v>
      </c>
      <c r="K52" s="708">
        <v>23000</v>
      </c>
      <c r="L52" s="728">
        <f>K52/$D$7</f>
        <v>350.12939564621712</v>
      </c>
      <c r="N52" s="739">
        <f t="shared" ref="N52:N57" si="9">K52-H52</f>
        <v>5590</v>
      </c>
      <c r="O52" s="351"/>
      <c r="P52" s="382">
        <f>$F$7*K52</f>
        <v>276000</v>
      </c>
      <c r="Q52" s="383">
        <f>P52*12</f>
        <v>3312000</v>
      </c>
    </row>
    <row r="53" spans="2:17" ht="19.95" customHeight="1" x14ac:dyDescent="0.3">
      <c r="F53" s="425" t="s">
        <v>162</v>
      </c>
      <c r="H53" s="715">
        <f>$H$8</f>
        <v>17330</v>
      </c>
      <c r="I53" s="721">
        <f>$I$8</f>
        <v>265.14687882496941</v>
      </c>
      <c r="K53" s="709">
        <v>22880</v>
      </c>
      <c r="L53" s="726">
        <f>K53/$D$8</f>
        <v>350.06119951040392</v>
      </c>
      <c r="N53" s="735">
        <f t="shared" si="9"/>
        <v>5550</v>
      </c>
      <c r="O53" s="351"/>
      <c r="P53" s="393">
        <f>$F$8*K53</f>
        <v>274560</v>
      </c>
      <c r="Q53" s="394">
        <f t="shared" ref="Q53:Q57" si="10">P53*12</f>
        <v>3294720</v>
      </c>
    </row>
    <row r="54" spans="2:17" ht="19.95" customHeight="1" x14ac:dyDescent="0.3">
      <c r="F54" s="425" t="s">
        <v>164</v>
      </c>
      <c r="H54" s="715">
        <f>$H$9</f>
        <v>17300</v>
      </c>
      <c r="I54" s="721">
        <f>$I$9</f>
        <v>265.13409961685824</v>
      </c>
      <c r="K54" s="709">
        <v>22840</v>
      </c>
      <c r="L54" s="726">
        <f>K54/$D$9</f>
        <v>350.03831417624519</v>
      </c>
      <c r="N54" s="735">
        <f t="shared" si="9"/>
        <v>5540</v>
      </c>
      <c r="O54" s="351"/>
      <c r="P54" s="393">
        <f>$F$9*K54</f>
        <v>274080</v>
      </c>
      <c r="Q54" s="394">
        <f t="shared" si="10"/>
        <v>3288960</v>
      </c>
    </row>
    <row r="55" spans="2:17" ht="19.95" customHeight="1" x14ac:dyDescent="0.3">
      <c r="F55" s="425" t="s">
        <v>166</v>
      </c>
      <c r="H55" s="715">
        <f>$H$10</f>
        <v>17170</v>
      </c>
      <c r="I55" s="721">
        <f>$I$10</f>
        <v>265.13279802347125</v>
      </c>
      <c r="K55" s="709">
        <v>22670</v>
      </c>
      <c r="L55" s="726">
        <f>K55/$D$10</f>
        <v>350.06176652254476</v>
      </c>
      <c r="N55" s="735">
        <f t="shared" si="9"/>
        <v>5500</v>
      </c>
      <c r="O55" s="351"/>
      <c r="P55" s="393">
        <f>$F$10*K55</f>
        <v>249370</v>
      </c>
      <c r="Q55" s="394">
        <f t="shared" si="10"/>
        <v>2992440</v>
      </c>
    </row>
    <row r="56" spans="2:17" ht="19.95" customHeight="1" x14ac:dyDescent="0.3">
      <c r="F56" s="425" t="s">
        <v>168</v>
      </c>
      <c r="H56" s="715">
        <f>$H$11</f>
        <v>17230</v>
      </c>
      <c r="I56" s="721">
        <f>$I$11</f>
        <v>265.11771041698722</v>
      </c>
      <c r="K56" s="709">
        <v>22750</v>
      </c>
      <c r="L56" s="726">
        <f>K56/$D$11</f>
        <v>350.05385443914452</v>
      </c>
      <c r="N56" s="735">
        <f t="shared" si="9"/>
        <v>5520</v>
      </c>
      <c r="O56" s="351"/>
      <c r="P56" s="393">
        <f>$F$11*K56</f>
        <v>250250</v>
      </c>
      <c r="Q56" s="394">
        <f t="shared" si="10"/>
        <v>3003000</v>
      </c>
    </row>
    <row r="57" spans="2:17" ht="19.95" customHeight="1" thickBot="1" x14ac:dyDescent="0.35">
      <c r="F57" s="425" t="s">
        <v>170</v>
      </c>
      <c r="H57" s="715">
        <f>$H$12</f>
        <v>17010</v>
      </c>
      <c r="I57" s="721">
        <f>$I$12</f>
        <v>264.95327102803736</v>
      </c>
      <c r="K57" s="709">
        <v>22470</v>
      </c>
      <c r="L57" s="726">
        <f>K57/$D$12</f>
        <v>350</v>
      </c>
      <c r="N57" s="735">
        <f t="shared" si="9"/>
        <v>5460</v>
      </c>
      <c r="O57" s="351"/>
      <c r="P57" s="397">
        <f>$F$12*K57</f>
        <v>247170</v>
      </c>
      <c r="Q57" s="398">
        <f t="shared" si="10"/>
        <v>2966040</v>
      </c>
    </row>
    <row r="58" spans="2:17" ht="22.05" customHeight="1" thickTop="1" thickBot="1" x14ac:dyDescent="0.35">
      <c r="P58" s="406">
        <f>SUM(P52:P57)</f>
        <v>1571430</v>
      </c>
      <c r="Q58" s="407" t="s">
        <v>443</v>
      </c>
    </row>
  </sheetData>
  <phoneticPr fontId="4"/>
  <printOptions horizontalCentered="1" verticalCentered="1"/>
  <pageMargins left="0" right="0" top="0.39370078740157483" bottom="0.39370078740157483" header="0" footer="0"/>
  <pageSetup paperSize="9" scale="4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10</vt:i4>
      </vt:variant>
    </vt:vector>
  </HeadingPairs>
  <TitlesOfParts>
    <vt:vector size="31" baseType="lpstr">
      <vt:lpstr>アンケート①-1</vt:lpstr>
      <vt:lpstr>DA(機械式駐車場)</vt:lpstr>
      <vt:lpstr>DA(エレベーター)</vt:lpstr>
      <vt:lpstr>Nextアンケート①</vt:lpstr>
      <vt:lpstr>Nextアンケート②</vt:lpstr>
      <vt:lpstr>Nextアンケート③</vt:lpstr>
      <vt:lpstr>案</vt:lpstr>
      <vt:lpstr>修繕</vt:lpstr>
      <vt:lpstr>修繕費(共有持分割合)変更案</vt:lpstr>
      <vt:lpstr>管理費変更案</vt:lpstr>
      <vt:lpstr>管理費(共有持分割合)変更案</vt:lpstr>
      <vt:lpstr>電気料金</vt:lpstr>
      <vt:lpstr>カメラ1</vt:lpstr>
      <vt:lpstr>カメラ2</vt:lpstr>
      <vt:lpstr>駐車場収支</vt:lpstr>
      <vt:lpstr>駐車場収支(2022-01-02時点)</vt:lpstr>
      <vt:lpstr>駐車場収支(2022-03-01時点)</vt:lpstr>
      <vt:lpstr>①修繕費支払方法</vt:lpstr>
      <vt:lpstr>②専有部配管工事</vt:lpstr>
      <vt:lpstr>③駐車場会計</vt:lpstr>
      <vt:lpstr>21年7月末</vt:lpstr>
      <vt:lpstr>'21年7月末'!Print_Area</vt:lpstr>
      <vt:lpstr>Nextアンケート①!Print_Area</vt:lpstr>
      <vt:lpstr>Nextアンケート②!Print_Area</vt:lpstr>
      <vt:lpstr>Nextアンケート③!Print_Area</vt:lpstr>
      <vt:lpstr>'アンケート①-1'!Print_Area</vt:lpstr>
      <vt:lpstr>案!Print_Area</vt:lpstr>
      <vt:lpstr>管理費変更案!Print_Area</vt:lpstr>
      <vt:lpstr>修繕!Print_Area</vt:lpstr>
      <vt:lpstr>'駐車場収支(2022-01-02時点)'!Print_Area</vt:lpstr>
      <vt:lpstr>'駐車場収支(2022-03-01時点)'!Print_Area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Kameyama Tomohiro</dc:creator>
  <cp:keywords>機械式駐車場;エレベーター;アンケート</cp:keywords>
  <cp:lastModifiedBy>Kameyama Tomohiro</cp:lastModifiedBy>
  <cp:lastPrinted>2023-01-07T10:58:55Z</cp:lastPrinted>
  <dcterms:created xsi:type="dcterms:W3CDTF">2018-10-02T12:25:47Z</dcterms:created>
  <dcterms:modified xsi:type="dcterms:W3CDTF">2023-02-18T00:54:03Z</dcterms:modified>
</cp:coreProperties>
</file>