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knt02\Downloads\"/>
    </mc:Choice>
  </mc:AlternateContent>
  <xr:revisionPtr revIDLastSave="0" documentId="13_ncr:1_{F2739DAC-D075-4E31-A629-455C9CA798BF}" xr6:coauthVersionLast="47" xr6:coauthVersionMax="47" xr10:uidLastSave="{00000000-0000-0000-0000-000000000000}"/>
  <bookViews>
    <workbookView xWindow="-108" yWindow="-108" windowWidth="23256" windowHeight="12456" tabRatio="765" xr2:uid="{00000000-000D-0000-FFFF-FFFF00000000}"/>
  </bookViews>
  <sheets>
    <sheet name="管理規約変更" sheetId="3" r:id="rId1"/>
    <sheet name="輪番制変更" sheetId="10" r:id="rId2"/>
    <sheet name="ビジョン" sheetId="8" r:id="rId3"/>
    <sheet name="理事会見解" sheetId="7" r:id="rId4"/>
    <sheet name="集計" sheetId="1" r:id="rId5"/>
    <sheet name="まとめ" sheetId="5" r:id="rId6"/>
    <sheet name="理事会協力金アンケート" sheetId="2" r:id="rId7"/>
    <sheet name="理事会 参加者 結果" sheetId="4" r:id="rId8"/>
    <sheet name="アンケート添付用" sheetId="6" r:id="rId9"/>
  </sheets>
  <definedNames>
    <definedName name="_xlnm._FilterDatabase" localSheetId="5" hidden="1">まとめ!$B$6:$L$76</definedName>
    <definedName name="_xlnm.Print_Area" localSheetId="8">アンケート添付用!$A$2:$BK$46</definedName>
    <definedName name="_xlnm.Print_Area" localSheetId="5">まとめ!$B$1:$P$76</definedName>
    <definedName name="_xlnm.Print_Area" localSheetId="0">管理規約変更!$A$1:$F$47</definedName>
    <definedName name="_xlnm.Print_Area" localSheetId="4">集計!$A$1:$N$91</definedName>
    <definedName name="_xlnm.Print_Area" localSheetId="7">'理事会 参加者 結果'!$B$2:$Q$182</definedName>
    <definedName name="_xlnm.Print_Area" localSheetId="6">理事会協力金アンケート!$B$2:$Z$60</definedName>
    <definedName name="_xlnm.Print_Area" localSheetId="3">理事会見解!$A$1:$E$56</definedName>
    <definedName name="_xlnm.Print_Area" localSheetId="1">輪番制変更!$B$1:$AN$50</definedName>
    <definedName name="_xlnm.Print_Titles" localSheetId="8">アンケート添付用!$2:$4</definedName>
    <definedName name="_xlnm.Print_Titles" localSheetId="4">集計!$1:$3</definedName>
    <definedName name="_xlnm.Print_Titles" localSheetId="7">'理事会 参加者 結果'!$2:$13</definedName>
    <definedName name="_xlnm.Print_Titles" localSheetId="6">理事会協力金アンケート!$4:$5</definedName>
    <definedName name="_xlnm.Print_Titles" localSheetId="3">理事会見解!$1:$2</definedName>
    <definedName name="_xlnm.Print_Titles" localSheetId="1">輪番制変更!$2:$3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6" i="4" l="1"/>
  <c r="L177" i="4"/>
  <c r="M72" i="1"/>
  <c r="L72" i="1"/>
  <c r="K72" i="1"/>
  <c r="J72" i="1"/>
  <c r="I72" i="1"/>
  <c r="M71" i="1"/>
  <c r="L71" i="1"/>
  <c r="K71" i="1"/>
  <c r="J71" i="1"/>
  <c r="I71" i="1"/>
  <c r="M70" i="1"/>
  <c r="L70" i="1"/>
  <c r="K70" i="1"/>
  <c r="J70" i="1"/>
  <c r="I70" i="1"/>
  <c r="M69" i="1"/>
  <c r="L69" i="1"/>
  <c r="K69" i="1"/>
  <c r="J69" i="1"/>
  <c r="I69" i="1"/>
  <c r="M68" i="1"/>
  <c r="L68" i="1"/>
  <c r="K68" i="1"/>
  <c r="J68" i="1"/>
  <c r="I68" i="1"/>
  <c r="M67" i="1"/>
  <c r="L67" i="1"/>
  <c r="K67" i="1"/>
  <c r="J67" i="1"/>
  <c r="I67" i="1"/>
  <c r="M66" i="1"/>
  <c r="L66" i="1"/>
  <c r="K66" i="1"/>
  <c r="J66" i="1"/>
  <c r="I66" i="1"/>
  <c r="M65" i="1"/>
  <c r="L65" i="1"/>
  <c r="K65" i="1"/>
  <c r="J65" i="1"/>
  <c r="I65" i="1"/>
  <c r="M64" i="1"/>
  <c r="L64" i="1"/>
  <c r="K64" i="1"/>
  <c r="J64" i="1"/>
  <c r="I64" i="1"/>
  <c r="M63" i="1"/>
  <c r="L63" i="1"/>
  <c r="K63" i="1"/>
  <c r="J63" i="1"/>
  <c r="I63" i="1"/>
  <c r="M62" i="1"/>
  <c r="L62" i="1"/>
  <c r="K62" i="1"/>
  <c r="J62" i="1"/>
  <c r="I62" i="1"/>
  <c r="M61" i="1"/>
  <c r="L61" i="1"/>
  <c r="K61" i="1"/>
  <c r="J61" i="1"/>
  <c r="I61" i="1"/>
  <c r="M60" i="1"/>
  <c r="L60" i="1"/>
  <c r="K60" i="1"/>
  <c r="J60" i="1"/>
  <c r="I60" i="1"/>
  <c r="M59" i="1"/>
  <c r="L59" i="1"/>
  <c r="K59" i="1"/>
  <c r="J59" i="1"/>
  <c r="I59" i="1"/>
  <c r="M58" i="1"/>
  <c r="L58" i="1"/>
  <c r="K58" i="1"/>
  <c r="J58" i="1"/>
  <c r="I58" i="1"/>
  <c r="M57" i="1"/>
  <c r="L57" i="1"/>
  <c r="K57" i="1"/>
  <c r="J57" i="1"/>
  <c r="I57" i="1"/>
  <c r="M56" i="1"/>
  <c r="L56" i="1"/>
  <c r="K56" i="1"/>
  <c r="J56" i="1"/>
  <c r="I56" i="1"/>
  <c r="M55" i="1"/>
  <c r="L55" i="1"/>
  <c r="K55" i="1"/>
  <c r="J55" i="1"/>
  <c r="I55" i="1"/>
  <c r="M54" i="1"/>
  <c r="L54" i="1"/>
  <c r="K54" i="1"/>
  <c r="J54" i="1"/>
  <c r="I54" i="1"/>
  <c r="M53" i="1"/>
  <c r="L53" i="1"/>
  <c r="K53" i="1"/>
  <c r="J53" i="1"/>
  <c r="I53" i="1"/>
  <c r="M52" i="1"/>
  <c r="L52" i="1"/>
  <c r="K52" i="1"/>
  <c r="J52" i="1"/>
  <c r="I52" i="1"/>
  <c r="M51" i="1"/>
  <c r="L51" i="1"/>
  <c r="K51" i="1"/>
  <c r="J51" i="1"/>
  <c r="I51" i="1"/>
  <c r="M50" i="1"/>
  <c r="L50" i="1"/>
  <c r="K50" i="1"/>
  <c r="J50" i="1"/>
  <c r="I50" i="1"/>
  <c r="M49" i="1"/>
  <c r="L49" i="1"/>
  <c r="K49" i="1"/>
  <c r="J49" i="1"/>
  <c r="I49" i="1"/>
  <c r="M48" i="1"/>
  <c r="L48" i="1"/>
  <c r="K48" i="1"/>
  <c r="J48" i="1"/>
  <c r="I48" i="1"/>
  <c r="M47" i="1"/>
  <c r="L47" i="1"/>
  <c r="K47" i="1"/>
  <c r="J47" i="1"/>
  <c r="I47" i="1"/>
  <c r="M46" i="1"/>
  <c r="L46" i="1"/>
  <c r="K46" i="1"/>
  <c r="J46" i="1"/>
  <c r="I46" i="1"/>
  <c r="M45" i="1"/>
  <c r="L45" i="1"/>
  <c r="K45" i="1"/>
  <c r="J45" i="1"/>
  <c r="I45" i="1"/>
  <c r="M44" i="1"/>
  <c r="L44" i="1"/>
  <c r="K44" i="1"/>
  <c r="J44" i="1"/>
  <c r="I44" i="1"/>
  <c r="M43" i="1"/>
  <c r="L43" i="1"/>
  <c r="K43" i="1"/>
  <c r="J43" i="1"/>
  <c r="I43" i="1"/>
  <c r="M42" i="1"/>
  <c r="L42" i="1"/>
  <c r="K42" i="1"/>
  <c r="J42" i="1"/>
  <c r="I42" i="1"/>
  <c r="M41" i="1"/>
  <c r="L41" i="1"/>
  <c r="K41" i="1"/>
  <c r="J41" i="1"/>
  <c r="I41" i="1"/>
  <c r="M40" i="1"/>
  <c r="L40" i="1"/>
  <c r="K40" i="1"/>
  <c r="J40" i="1"/>
  <c r="I40" i="1"/>
  <c r="M39" i="1"/>
  <c r="L39" i="1"/>
  <c r="K39" i="1"/>
  <c r="J39" i="1"/>
  <c r="I39" i="1"/>
  <c r="M38" i="1"/>
  <c r="L38" i="1"/>
  <c r="K38" i="1"/>
  <c r="J38" i="1"/>
  <c r="I38" i="1"/>
  <c r="M37" i="1"/>
  <c r="L37" i="1"/>
  <c r="K37" i="1"/>
  <c r="J37" i="1"/>
  <c r="I37" i="1"/>
  <c r="M36" i="1"/>
  <c r="L36" i="1"/>
  <c r="K36" i="1"/>
  <c r="J36" i="1"/>
  <c r="I36" i="1"/>
  <c r="M35" i="1"/>
  <c r="L35" i="1"/>
  <c r="K35" i="1"/>
  <c r="J35" i="1"/>
  <c r="I35" i="1"/>
  <c r="M34" i="1"/>
  <c r="L34" i="1"/>
  <c r="K34" i="1"/>
  <c r="J34" i="1"/>
  <c r="I34" i="1"/>
  <c r="M33" i="1"/>
  <c r="L33" i="1"/>
  <c r="K33" i="1"/>
  <c r="J33" i="1"/>
  <c r="I33" i="1"/>
  <c r="M32" i="1"/>
  <c r="L32" i="1"/>
  <c r="K32" i="1"/>
  <c r="J32" i="1"/>
  <c r="I32" i="1"/>
  <c r="M31" i="1"/>
  <c r="L31" i="1"/>
  <c r="K31" i="1"/>
  <c r="J31" i="1"/>
  <c r="I31" i="1"/>
  <c r="M30" i="1"/>
  <c r="L30" i="1"/>
  <c r="K30" i="1"/>
  <c r="J30" i="1"/>
  <c r="I30" i="1"/>
  <c r="M29" i="1"/>
  <c r="L29" i="1"/>
  <c r="K29" i="1"/>
  <c r="J29" i="1"/>
  <c r="I29" i="1"/>
  <c r="M28" i="1"/>
  <c r="L28" i="1"/>
  <c r="K28" i="1"/>
  <c r="J28" i="1"/>
  <c r="I28" i="1"/>
  <c r="M27" i="1"/>
  <c r="L27" i="1"/>
  <c r="K27" i="1"/>
  <c r="J27" i="1"/>
  <c r="I27" i="1"/>
  <c r="M26" i="1"/>
  <c r="L26" i="1"/>
  <c r="K26" i="1"/>
  <c r="J26" i="1"/>
  <c r="I26" i="1"/>
  <c r="M25" i="1"/>
  <c r="L25" i="1"/>
  <c r="K25" i="1"/>
  <c r="J25" i="1"/>
  <c r="I25" i="1"/>
  <c r="M24" i="1"/>
  <c r="L24" i="1"/>
  <c r="K24" i="1"/>
  <c r="J24" i="1"/>
  <c r="I24" i="1"/>
  <c r="M23" i="1"/>
  <c r="L23" i="1"/>
  <c r="K23" i="1"/>
  <c r="J23" i="1"/>
  <c r="I23" i="1"/>
  <c r="M22" i="1"/>
  <c r="L22" i="1"/>
  <c r="K22" i="1"/>
  <c r="J22" i="1"/>
  <c r="I22" i="1"/>
  <c r="M21" i="1"/>
  <c r="L21" i="1"/>
  <c r="K21" i="1"/>
  <c r="J21" i="1"/>
  <c r="I21" i="1"/>
  <c r="M20" i="1"/>
  <c r="L20" i="1"/>
  <c r="K20" i="1"/>
  <c r="J20" i="1"/>
  <c r="I20" i="1"/>
  <c r="M19" i="1"/>
  <c r="L19" i="1"/>
  <c r="K19" i="1"/>
  <c r="J19" i="1"/>
  <c r="I19" i="1"/>
  <c r="M18" i="1"/>
  <c r="L18" i="1"/>
  <c r="K18" i="1"/>
  <c r="J18" i="1"/>
  <c r="I18" i="1"/>
  <c r="M17" i="1"/>
  <c r="L17" i="1"/>
  <c r="K17" i="1"/>
  <c r="J17" i="1"/>
  <c r="I17" i="1"/>
  <c r="M16" i="1"/>
  <c r="L16" i="1"/>
  <c r="K16" i="1"/>
  <c r="J16" i="1"/>
  <c r="I16" i="1"/>
  <c r="M15" i="1"/>
  <c r="L15" i="1"/>
  <c r="K15" i="1"/>
  <c r="J15" i="1"/>
  <c r="I15" i="1"/>
  <c r="M14" i="1"/>
  <c r="L14" i="1"/>
  <c r="K14" i="1"/>
  <c r="J14" i="1"/>
  <c r="I14" i="1"/>
  <c r="M13" i="1"/>
  <c r="L13" i="1"/>
  <c r="K13" i="1"/>
  <c r="J13" i="1"/>
  <c r="I13" i="1"/>
  <c r="M12" i="1"/>
  <c r="L12" i="1"/>
  <c r="K12" i="1"/>
  <c r="J12" i="1"/>
  <c r="I12" i="1"/>
  <c r="M11" i="1"/>
  <c r="L11" i="1"/>
  <c r="K11" i="1"/>
  <c r="J11" i="1"/>
  <c r="I11" i="1"/>
  <c r="M10" i="1"/>
  <c r="L10" i="1"/>
  <c r="K10" i="1"/>
  <c r="J10" i="1"/>
  <c r="I10" i="1"/>
  <c r="M9" i="1"/>
  <c r="L9" i="1"/>
  <c r="K9" i="1"/>
  <c r="J9" i="1"/>
  <c r="I9" i="1"/>
  <c r="M8" i="1"/>
  <c r="L8" i="1"/>
  <c r="K8" i="1"/>
  <c r="J8" i="1"/>
  <c r="I8" i="1"/>
  <c r="M7" i="1"/>
  <c r="L7" i="1"/>
  <c r="K7" i="1"/>
  <c r="J7" i="1"/>
  <c r="I7" i="1"/>
  <c r="M6" i="1"/>
  <c r="L6" i="1"/>
  <c r="K6" i="1"/>
  <c r="J6" i="1"/>
  <c r="I6" i="1"/>
  <c r="M5" i="1"/>
  <c r="L5" i="1"/>
  <c r="K5" i="1"/>
  <c r="J5" i="1"/>
  <c r="I5" i="1"/>
  <c r="L4" i="1"/>
  <c r="K4" i="1"/>
  <c r="J4" i="1"/>
  <c r="I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4" i="1"/>
  <c r="K75" i="5"/>
  <c r="K74" i="5"/>
  <c r="J73" i="5"/>
  <c r="I73" i="5"/>
  <c r="K73" i="5" s="1"/>
  <c r="K72" i="5"/>
  <c r="K71" i="5"/>
  <c r="J71" i="5"/>
  <c r="I71" i="5"/>
  <c r="I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J40" i="5"/>
  <c r="I40" i="5"/>
  <c r="K39" i="5"/>
  <c r="K38" i="5"/>
  <c r="K37" i="5"/>
  <c r="K36" i="5"/>
  <c r="K35" i="5"/>
  <c r="K34" i="5"/>
  <c r="K33" i="5"/>
  <c r="K32" i="5"/>
  <c r="K31" i="5"/>
  <c r="K30" i="5"/>
  <c r="K29" i="5"/>
  <c r="J29" i="5"/>
  <c r="I29" i="5"/>
  <c r="K28" i="5"/>
  <c r="K27" i="5"/>
  <c r="K26" i="5"/>
  <c r="K25" i="5"/>
  <c r="K24" i="5"/>
  <c r="K23" i="5"/>
  <c r="K22" i="5"/>
  <c r="K21" i="5"/>
  <c r="K20" i="5"/>
  <c r="K19" i="5"/>
  <c r="K18" i="5"/>
  <c r="J18" i="5"/>
  <c r="I18" i="5"/>
  <c r="J17" i="5"/>
  <c r="K17" i="5" s="1"/>
  <c r="I17" i="5"/>
  <c r="K16" i="5"/>
  <c r="K15" i="5"/>
  <c r="K14" i="5"/>
  <c r="K13" i="5"/>
  <c r="K12" i="5"/>
  <c r="J11" i="5"/>
  <c r="J76" i="5" s="1"/>
  <c r="I11" i="5"/>
  <c r="K10" i="5"/>
  <c r="K9" i="5"/>
  <c r="K8" i="5"/>
  <c r="K7" i="5"/>
  <c r="O177" i="4"/>
  <c r="N177" i="4"/>
  <c r="M177" i="4"/>
  <c r="K177" i="4"/>
  <c r="J177" i="4"/>
  <c r="I177" i="4"/>
  <c r="H177" i="4"/>
  <c r="G177" i="4"/>
  <c r="O176" i="4"/>
  <c r="O178" i="4" s="1"/>
  <c r="N176" i="4"/>
  <c r="M176" i="4"/>
  <c r="M178" i="4" s="1"/>
  <c r="K176" i="4"/>
  <c r="K178" i="4" s="1"/>
  <c r="J176" i="4"/>
  <c r="I176" i="4"/>
  <c r="I178" i="4" s="1"/>
  <c r="H176" i="4"/>
  <c r="H178" i="4" s="1"/>
  <c r="G176" i="4"/>
  <c r="G178" i="4" s="1"/>
  <c r="E175" i="4"/>
  <c r="D175" i="4"/>
  <c r="E174" i="4"/>
  <c r="D174" i="4"/>
  <c r="E173" i="4"/>
  <c r="D173" i="4"/>
  <c r="E172" i="4"/>
  <c r="D172" i="4"/>
  <c r="E171" i="4"/>
  <c r="D171" i="4"/>
  <c r="F171" i="4" s="1"/>
  <c r="E170" i="4"/>
  <c r="D170" i="4"/>
  <c r="E169" i="4"/>
  <c r="D169" i="4"/>
  <c r="E168" i="4"/>
  <c r="D168" i="4"/>
  <c r="E167" i="4"/>
  <c r="D167" i="4"/>
  <c r="F167" i="4" s="1"/>
  <c r="E166" i="4"/>
  <c r="D166" i="4"/>
  <c r="F166" i="4" s="1"/>
  <c r="M160" i="4"/>
  <c r="I160" i="4"/>
  <c r="H160" i="4"/>
  <c r="N159" i="4"/>
  <c r="M159" i="4"/>
  <c r="L159" i="4"/>
  <c r="K159" i="4"/>
  <c r="J159" i="4"/>
  <c r="I159" i="4"/>
  <c r="H159" i="4"/>
  <c r="G159" i="4"/>
  <c r="O159" i="4" s="1"/>
  <c r="N158" i="4"/>
  <c r="N160" i="4" s="1"/>
  <c r="M158" i="4"/>
  <c r="L158" i="4"/>
  <c r="L160" i="4" s="1"/>
  <c r="K158" i="4"/>
  <c r="K160" i="4" s="1"/>
  <c r="J158" i="4"/>
  <c r="J160" i="4" s="1"/>
  <c r="I158" i="4"/>
  <c r="H158" i="4"/>
  <c r="G158" i="4"/>
  <c r="O158" i="4" s="1"/>
  <c r="F157" i="4"/>
  <c r="E157" i="4"/>
  <c r="D157" i="4"/>
  <c r="F156" i="4"/>
  <c r="E156" i="4"/>
  <c r="D156" i="4"/>
  <c r="E155" i="4"/>
  <c r="D155" i="4"/>
  <c r="F155" i="4" s="1"/>
  <c r="E154" i="4"/>
  <c r="D154" i="4"/>
  <c r="F154" i="4" s="1"/>
  <c r="F153" i="4"/>
  <c r="E153" i="4"/>
  <c r="D153" i="4"/>
  <c r="F152" i="4"/>
  <c r="E152" i="4"/>
  <c r="D152" i="4"/>
  <c r="E151" i="4"/>
  <c r="D151" i="4"/>
  <c r="F151" i="4" s="1"/>
  <c r="E150" i="4"/>
  <c r="D150" i="4"/>
  <c r="F150" i="4" s="1"/>
  <c r="E149" i="4"/>
  <c r="D149" i="4"/>
  <c r="F149" i="4" s="1"/>
  <c r="N142" i="4"/>
  <c r="M142" i="4"/>
  <c r="L142" i="4"/>
  <c r="K142" i="4"/>
  <c r="J142" i="4"/>
  <c r="I142" i="4"/>
  <c r="H142" i="4"/>
  <c r="G142" i="4"/>
  <c r="N141" i="4"/>
  <c r="M141" i="4"/>
  <c r="M143" i="4" s="1"/>
  <c r="L141" i="4"/>
  <c r="L143" i="4" s="1"/>
  <c r="K141" i="4"/>
  <c r="K143" i="4" s="1"/>
  <c r="J141" i="4"/>
  <c r="J143" i="4" s="1"/>
  <c r="I141" i="4"/>
  <c r="I143" i="4" s="1"/>
  <c r="H141" i="4"/>
  <c r="H143" i="4" s="1"/>
  <c r="G141" i="4"/>
  <c r="G143" i="4" s="1"/>
  <c r="N143" i="4" s="1"/>
  <c r="F140" i="4"/>
  <c r="E140" i="4"/>
  <c r="D140" i="4"/>
  <c r="E139" i="4"/>
  <c r="D139" i="4"/>
  <c r="F139" i="4" s="1"/>
  <c r="E138" i="4"/>
  <c r="D138" i="4"/>
  <c r="F138" i="4" s="1"/>
  <c r="F137" i="4"/>
  <c r="E137" i="4"/>
  <c r="D137" i="4"/>
  <c r="F136" i="4"/>
  <c r="E136" i="4"/>
  <c r="D136" i="4"/>
  <c r="E135" i="4"/>
  <c r="D135" i="4"/>
  <c r="F135" i="4" s="1"/>
  <c r="E134" i="4"/>
  <c r="D134" i="4"/>
  <c r="F134" i="4" s="1"/>
  <c r="E133" i="4"/>
  <c r="D133" i="4"/>
  <c r="F133" i="4" s="1"/>
  <c r="F132" i="4"/>
  <c r="E132" i="4"/>
  <c r="D132" i="4"/>
  <c r="E131" i="4"/>
  <c r="D131" i="4"/>
  <c r="F131" i="4" s="1"/>
  <c r="E130" i="4"/>
  <c r="D130" i="4"/>
  <c r="F130" i="4" s="1"/>
  <c r="L124" i="4"/>
  <c r="H124" i="4"/>
  <c r="G124" i="4"/>
  <c r="N123" i="4"/>
  <c r="M123" i="4"/>
  <c r="L123" i="4"/>
  <c r="K123" i="4"/>
  <c r="J123" i="4"/>
  <c r="I123" i="4"/>
  <c r="H123" i="4"/>
  <c r="G123" i="4"/>
  <c r="O123" i="4" s="1"/>
  <c r="N122" i="4"/>
  <c r="N124" i="4" s="1"/>
  <c r="M122" i="4"/>
  <c r="M124" i="4" s="1"/>
  <c r="L122" i="4"/>
  <c r="K122" i="4"/>
  <c r="K124" i="4" s="1"/>
  <c r="J122" i="4"/>
  <c r="J124" i="4" s="1"/>
  <c r="I122" i="4"/>
  <c r="I124" i="4" s="1"/>
  <c r="H122" i="4"/>
  <c r="G122" i="4"/>
  <c r="O122" i="4" s="1"/>
  <c r="F121" i="4"/>
  <c r="E121" i="4"/>
  <c r="D121" i="4"/>
  <c r="E120" i="4"/>
  <c r="D120" i="4"/>
  <c r="F120" i="4" s="1"/>
  <c r="E119" i="4"/>
  <c r="D119" i="4"/>
  <c r="F119" i="4" s="1"/>
  <c r="E118" i="4"/>
  <c r="D118" i="4"/>
  <c r="F118" i="4" s="1"/>
  <c r="F117" i="4"/>
  <c r="E117" i="4"/>
  <c r="D117" i="4"/>
  <c r="E116" i="4"/>
  <c r="D116" i="4"/>
  <c r="F116" i="4" s="1"/>
  <c r="E115" i="4"/>
  <c r="D115" i="4"/>
  <c r="F115" i="4" s="1"/>
  <c r="F114" i="4"/>
  <c r="E114" i="4"/>
  <c r="D114" i="4"/>
  <c r="F113" i="4"/>
  <c r="E113" i="4"/>
  <c r="D113" i="4"/>
  <c r="E112" i="4"/>
  <c r="D112" i="4"/>
  <c r="F112" i="4" s="1"/>
  <c r="E111" i="4"/>
  <c r="D111" i="4"/>
  <c r="F111" i="4" s="1"/>
  <c r="L104" i="4"/>
  <c r="K104" i="4"/>
  <c r="H104" i="4"/>
  <c r="N103" i="4"/>
  <c r="M103" i="4"/>
  <c r="L103" i="4"/>
  <c r="K103" i="4"/>
  <c r="J103" i="4"/>
  <c r="I103" i="4"/>
  <c r="H103" i="4"/>
  <c r="G103" i="4"/>
  <c r="O103" i="4" s="1"/>
  <c r="N102" i="4"/>
  <c r="N104" i="4" s="1"/>
  <c r="M102" i="4"/>
  <c r="M104" i="4" s="1"/>
  <c r="L102" i="4"/>
  <c r="K102" i="4"/>
  <c r="J102" i="4"/>
  <c r="J104" i="4" s="1"/>
  <c r="I102" i="4"/>
  <c r="I104" i="4" s="1"/>
  <c r="H102" i="4"/>
  <c r="G102" i="4"/>
  <c r="G104" i="4" s="1"/>
  <c r="F101" i="4"/>
  <c r="E101" i="4"/>
  <c r="D101" i="4"/>
  <c r="E100" i="4"/>
  <c r="D100" i="4"/>
  <c r="F100" i="4" s="1"/>
  <c r="E99" i="4"/>
  <c r="D99" i="4"/>
  <c r="F99" i="4" s="1"/>
  <c r="F98" i="4"/>
  <c r="E98" i="4"/>
  <c r="D98" i="4"/>
  <c r="F97" i="4"/>
  <c r="E97" i="4"/>
  <c r="D97" i="4"/>
  <c r="E96" i="4"/>
  <c r="D96" i="4"/>
  <c r="F96" i="4" s="1"/>
  <c r="E95" i="4"/>
  <c r="D95" i="4"/>
  <c r="F95" i="4" s="1"/>
  <c r="E94" i="4"/>
  <c r="D94" i="4"/>
  <c r="F94" i="4" s="1"/>
  <c r="F93" i="4"/>
  <c r="E93" i="4"/>
  <c r="D93" i="4"/>
  <c r="E92" i="4"/>
  <c r="D92" i="4"/>
  <c r="F92" i="4" s="1"/>
  <c r="K85" i="4"/>
  <c r="G85" i="4"/>
  <c r="L84" i="4"/>
  <c r="L85" i="4" s="1"/>
  <c r="K84" i="4"/>
  <c r="J84" i="4"/>
  <c r="J85" i="4" s="1"/>
  <c r="I84" i="4"/>
  <c r="H84" i="4"/>
  <c r="M84" i="4" s="1"/>
  <c r="G84" i="4"/>
  <c r="L83" i="4"/>
  <c r="K83" i="4"/>
  <c r="J83" i="4"/>
  <c r="I83" i="4"/>
  <c r="I85" i="4" s="1"/>
  <c r="H83" i="4"/>
  <c r="H85" i="4" s="1"/>
  <c r="G83" i="4"/>
  <c r="E82" i="4"/>
  <c r="D82" i="4"/>
  <c r="F82" i="4" s="1"/>
  <c r="E81" i="4"/>
  <c r="D81" i="4"/>
  <c r="F81" i="4" s="1"/>
  <c r="F80" i="4"/>
  <c r="E80" i="4"/>
  <c r="D80" i="4"/>
  <c r="F79" i="4"/>
  <c r="E79" i="4"/>
  <c r="D79" i="4"/>
  <c r="E78" i="4"/>
  <c r="D78" i="4"/>
  <c r="F78" i="4" s="1"/>
  <c r="E77" i="4"/>
  <c r="D77" i="4"/>
  <c r="F77" i="4" s="1"/>
  <c r="E76" i="4"/>
  <c r="D76" i="4"/>
  <c r="F76" i="4" s="1"/>
  <c r="F75" i="4"/>
  <c r="E75" i="4"/>
  <c r="D75" i="4"/>
  <c r="E74" i="4"/>
  <c r="D74" i="4"/>
  <c r="F74" i="4" s="1"/>
  <c r="E73" i="4"/>
  <c r="D73" i="4"/>
  <c r="F73" i="4" s="1"/>
  <c r="F72" i="4"/>
  <c r="E72" i="4"/>
  <c r="D72" i="4"/>
  <c r="G66" i="4"/>
  <c r="J65" i="4"/>
  <c r="I65" i="4"/>
  <c r="H65" i="4"/>
  <c r="K65" i="4" s="1"/>
  <c r="G65" i="4"/>
  <c r="J64" i="4"/>
  <c r="J66" i="4" s="1"/>
  <c r="I64" i="4"/>
  <c r="I66" i="4" s="1"/>
  <c r="H64" i="4"/>
  <c r="H66" i="4" s="1"/>
  <c r="G64" i="4"/>
  <c r="K64" i="4" s="1"/>
  <c r="E63" i="4"/>
  <c r="D63" i="4"/>
  <c r="F63" i="4" s="1"/>
  <c r="E62" i="4"/>
  <c r="D62" i="4"/>
  <c r="F62" i="4" s="1"/>
  <c r="F61" i="4"/>
  <c r="E61" i="4"/>
  <c r="D61" i="4"/>
  <c r="F60" i="4"/>
  <c r="E60" i="4"/>
  <c r="D60" i="4"/>
  <c r="E59" i="4"/>
  <c r="D59" i="4"/>
  <c r="F59" i="4" s="1"/>
  <c r="E58" i="4"/>
  <c r="D58" i="4"/>
  <c r="F58" i="4" s="1"/>
  <c r="E57" i="4"/>
  <c r="D57" i="4"/>
  <c r="F57" i="4" s="1"/>
  <c r="F56" i="4"/>
  <c r="E56" i="4"/>
  <c r="D56" i="4"/>
  <c r="E55" i="4"/>
  <c r="D55" i="4"/>
  <c r="F55" i="4" s="1"/>
  <c r="E54" i="4"/>
  <c r="D54" i="4"/>
  <c r="F54" i="4" s="1"/>
  <c r="K47" i="4"/>
  <c r="J47" i="4"/>
  <c r="I47" i="4"/>
  <c r="H47" i="4"/>
  <c r="G47" i="4"/>
  <c r="L47" i="4" s="1"/>
  <c r="K46" i="4"/>
  <c r="K48" i="4" s="1"/>
  <c r="J46" i="4"/>
  <c r="J48" i="4" s="1"/>
  <c r="I46" i="4"/>
  <c r="I48" i="4" s="1"/>
  <c r="H46" i="4"/>
  <c r="H48" i="4" s="1"/>
  <c r="G46" i="4"/>
  <c r="L46" i="4" s="1"/>
  <c r="E45" i="4"/>
  <c r="D45" i="4"/>
  <c r="F45" i="4" s="1"/>
  <c r="E44" i="4"/>
  <c r="D44" i="4"/>
  <c r="F44" i="4" s="1"/>
  <c r="F43" i="4"/>
  <c r="E43" i="4"/>
  <c r="D43" i="4"/>
  <c r="F42" i="4"/>
  <c r="E42" i="4"/>
  <c r="D42" i="4"/>
  <c r="E41" i="4"/>
  <c r="D41" i="4"/>
  <c r="F41" i="4" s="1"/>
  <c r="E40" i="4"/>
  <c r="D40" i="4"/>
  <c r="F40" i="4" s="1"/>
  <c r="E39" i="4"/>
  <c r="D39" i="4"/>
  <c r="F39" i="4" s="1"/>
  <c r="F38" i="4"/>
  <c r="E38" i="4"/>
  <c r="D38" i="4"/>
  <c r="E37" i="4"/>
  <c r="D37" i="4"/>
  <c r="F37" i="4" s="1"/>
  <c r="I31" i="4"/>
  <c r="H31" i="4"/>
  <c r="J30" i="4"/>
  <c r="I30" i="4"/>
  <c r="H30" i="4"/>
  <c r="G30" i="4"/>
  <c r="K30" i="4" s="1"/>
  <c r="K29" i="4"/>
  <c r="J29" i="4"/>
  <c r="J31" i="4" s="1"/>
  <c r="I29" i="4"/>
  <c r="H29" i="4"/>
  <c r="G29" i="4"/>
  <c r="G31" i="4" s="1"/>
  <c r="K31" i="4" s="1"/>
  <c r="E28" i="4"/>
  <c r="D28" i="4"/>
  <c r="F28" i="4" s="1"/>
  <c r="F27" i="4"/>
  <c r="E27" i="4"/>
  <c r="D27" i="4"/>
  <c r="E26" i="4"/>
  <c r="D26" i="4"/>
  <c r="F26" i="4" s="1"/>
  <c r="E25" i="4"/>
  <c r="D25" i="4"/>
  <c r="F25" i="4" s="1"/>
  <c r="F24" i="4"/>
  <c r="E24" i="4"/>
  <c r="D24" i="4"/>
  <c r="F23" i="4"/>
  <c r="E23" i="4"/>
  <c r="D23" i="4"/>
  <c r="E22" i="4"/>
  <c r="D22" i="4"/>
  <c r="F22" i="4" s="1"/>
  <c r="E21" i="4"/>
  <c r="D21" i="4"/>
  <c r="F21" i="4" s="1"/>
  <c r="E20" i="4"/>
  <c r="D20" i="4"/>
  <c r="F20" i="4" s="1"/>
  <c r="F19" i="4"/>
  <c r="E19" i="4"/>
  <c r="D19" i="4"/>
  <c r="F174" i="4" l="1"/>
  <c r="L178" i="4"/>
  <c r="P178" i="4" s="1"/>
  <c r="F168" i="4"/>
  <c r="P177" i="4"/>
  <c r="P176" i="4"/>
  <c r="F175" i="4"/>
  <c r="N178" i="4"/>
  <c r="F173" i="4"/>
  <c r="F169" i="4"/>
  <c r="F172" i="4"/>
  <c r="F170" i="4"/>
  <c r="J178" i="4"/>
  <c r="L73" i="1"/>
  <c r="E77" i="1" s="1"/>
  <c r="I73" i="1"/>
  <c r="E74" i="1" s="1"/>
  <c r="L70" i="5"/>
  <c r="O124" i="4"/>
  <c r="M85" i="4"/>
  <c r="K66" i="4"/>
  <c r="O104" i="4"/>
  <c r="M83" i="4"/>
  <c r="G160" i="4"/>
  <c r="O160" i="4" s="1"/>
  <c r="O102" i="4"/>
  <c r="K70" i="5"/>
  <c r="I76" i="5"/>
  <c r="L11" i="5" s="1"/>
  <c r="G48" i="4"/>
  <c r="L48" i="4" s="1"/>
  <c r="K11" i="5"/>
  <c r="L73" i="5" l="1"/>
  <c r="K76" i="5"/>
  <c r="L67" i="5"/>
  <c r="L63" i="5"/>
  <c r="L59" i="5"/>
  <c r="L55" i="5"/>
  <c r="L51" i="5"/>
  <c r="L47" i="5"/>
  <c r="L43" i="5"/>
  <c r="L36" i="5"/>
  <c r="L32" i="5"/>
  <c r="L25" i="5"/>
  <c r="L21" i="5"/>
  <c r="L15" i="5"/>
  <c r="L8" i="5"/>
  <c r="L66" i="5"/>
  <c r="L62" i="5"/>
  <c r="L58" i="5"/>
  <c r="L54" i="5"/>
  <c r="L50" i="5"/>
  <c r="L46" i="5"/>
  <c r="L42" i="5"/>
  <c r="L39" i="5"/>
  <c r="L35" i="5"/>
  <c r="L31" i="5"/>
  <c r="L28" i="5"/>
  <c r="L24" i="5"/>
  <c r="L20" i="5"/>
  <c r="L14" i="5"/>
  <c r="L7" i="5"/>
  <c r="L75" i="5"/>
  <c r="L72" i="5"/>
  <c r="L69" i="5"/>
  <c r="L65" i="5"/>
  <c r="L61" i="5"/>
  <c r="L57" i="5"/>
  <c r="L53" i="5"/>
  <c r="L49" i="5"/>
  <c r="L45" i="5"/>
  <c r="L41" i="5"/>
  <c r="L38" i="5"/>
  <c r="L34" i="5"/>
  <c r="L30" i="5"/>
  <c r="L27" i="5"/>
  <c r="L23" i="5"/>
  <c r="L19" i="5"/>
  <c r="L13" i="5"/>
  <c r="L10" i="5"/>
  <c r="L74" i="5"/>
  <c r="L71" i="5"/>
  <c r="L68" i="5"/>
  <c r="L64" i="5"/>
  <c r="L60" i="5"/>
  <c r="L56" i="5"/>
  <c r="L52" i="5"/>
  <c r="L48" i="5"/>
  <c r="L44" i="5"/>
  <c r="L40" i="5"/>
  <c r="L37" i="5"/>
  <c r="L33" i="5"/>
  <c r="L29" i="5"/>
  <c r="L26" i="5"/>
  <c r="L22" i="5"/>
  <c r="L18" i="5"/>
  <c r="L16" i="5"/>
  <c r="L12" i="5"/>
  <c r="L9" i="5"/>
  <c r="L17" i="5"/>
  <c r="L76" i="5" l="1"/>
  <c r="M4" i="1"/>
  <c r="K73" i="1" l="1"/>
  <c r="E76" i="1" s="1"/>
  <c r="M73" i="1" l="1"/>
  <c r="E78" i="1" s="1"/>
  <c r="J73" i="1"/>
  <c r="E75" i="1" s="1"/>
  <c r="E79" i="1" l="1"/>
</calcChain>
</file>

<file path=xl/sharedStrings.xml><?xml version="1.0" encoding="utf-8"?>
<sst xmlns="http://schemas.openxmlformats.org/spreadsheetml/2006/main" count="1566" uniqueCount="521">
  <si>
    <t>回答</t>
    <rPh sb="0" eb="2">
      <t>カイトウ</t>
    </rPh>
    <phoneticPr fontId="2"/>
  </si>
  <si>
    <t>未回答</t>
    <rPh sb="0" eb="3">
      <t>ミカイトウ</t>
    </rPh>
    <phoneticPr fontId="2"/>
  </si>
  <si>
    <t>回答率</t>
    <rPh sb="0" eb="3">
      <t>カイトウリツ</t>
    </rPh>
    <phoneticPr fontId="2"/>
  </si>
  <si>
    <t>部屋
番号</t>
    <rPh sb="0" eb="2">
      <t>ヘヤ</t>
    </rPh>
    <rPh sb="3" eb="5">
      <t>バンゴウ</t>
    </rPh>
    <phoneticPr fontId="2"/>
  </si>
  <si>
    <t>名前
（敬称略）</t>
    <rPh sb="0" eb="2">
      <t>ナマエ</t>
    </rPh>
    <rPh sb="4" eb="7">
      <t>ケイショウリャク</t>
    </rPh>
    <phoneticPr fontId="2"/>
  </si>
  <si>
    <t>白田 陽一</t>
    <rPh sb="0" eb="2">
      <t>シラタ</t>
    </rPh>
    <rPh sb="3" eb="5">
      <t>ヨウイチ</t>
    </rPh>
    <phoneticPr fontId="2"/>
  </si>
  <si>
    <t>大木 清美</t>
    <rPh sb="0" eb="2">
      <t>オオキ</t>
    </rPh>
    <rPh sb="3" eb="5">
      <t>キヨミ</t>
    </rPh>
    <phoneticPr fontId="2"/>
  </si>
  <si>
    <t>足立 健一</t>
    <rPh sb="0" eb="2">
      <t>アダチ</t>
    </rPh>
    <rPh sb="3" eb="5">
      <t>ケンイチ</t>
    </rPh>
    <phoneticPr fontId="2"/>
  </si>
  <si>
    <t>敦賀 雄大</t>
    <rPh sb="0" eb="2">
      <t>ツルガ</t>
    </rPh>
    <rPh sb="3" eb="5">
      <t>ユウダイ</t>
    </rPh>
    <phoneticPr fontId="2"/>
  </si>
  <si>
    <t>沼倉 静</t>
    <rPh sb="0" eb="2">
      <t>ヌマクラ</t>
    </rPh>
    <rPh sb="3" eb="4">
      <t>シズカ</t>
    </rPh>
    <phoneticPr fontId="2"/>
  </si>
  <si>
    <t>河合 由史</t>
    <rPh sb="0" eb="2">
      <t>カワイ</t>
    </rPh>
    <rPh sb="3" eb="4">
      <t>ヨシ</t>
    </rPh>
    <rPh sb="4" eb="5">
      <t>シ</t>
    </rPh>
    <phoneticPr fontId="2"/>
  </si>
  <si>
    <t>黒河内 有紀</t>
    <rPh sb="0" eb="3">
      <t>クロコウチ</t>
    </rPh>
    <rPh sb="4" eb="6">
      <t>ユウキ</t>
    </rPh>
    <phoneticPr fontId="2"/>
  </si>
  <si>
    <t xml:space="preserve">田澤 裕 </t>
    <rPh sb="0" eb="2">
      <t>タザワ</t>
    </rPh>
    <rPh sb="3" eb="4">
      <t>ユウ</t>
    </rPh>
    <phoneticPr fontId="2"/>
  </si>
  <si>
    <t>山口 省吾</t>
    <rPh sb="0" eb="2">
      <t>ヤマグチ</t>
    </rPh>
    <rPh sb="3" eb="5">
      <t>ショウゴ</t>
    </rPh>
    <phoneticPr fontId="2"/>
  </si>
  <si>
    <t>亀山 知宏</t>
    <rPh sb="0" eb="2">
      <t>カメヤマ</t>
    </rPh>
    <rPh sb="3" eb="5">
      <t>トモヒロ</t>
    </rPh>
    <phoneticPr fontId="2"/>
  </si>
  <si>
    <t>荒巻 淳一</t>
    <rPh sb="0" eb="2">
      <t>アラマキ</t>
    </rPh>
    <rPh sb="3" eb="5">
      <t>ジュンイチ</t>
    </rPh>
    <phoneticPr fontId="2"/>
  </si>
  <si>
    <t>熱田 全卓</t>
    <rPh sb="0" eb="2">
      <t>ネツタ</t>
    </rPh>
    <rPh sb="3" eb="4">
      <t>ゼン</t>
    </rPh>
    <rPh sb="4" eb="5">
      <t>タク</t>
    </rPh>
    <phoneticPr fontId="2"/>
  </si>
  <si>
    <t>松下 和宏</t>
    <rPh sb="0" eb="2">
      <t>マツシタ</t>
    </rPh>
    <rPh sb="3" eb="5">
      <t>カズヒロ</t>
    </rPh>
    <phoneticPr fontId="2"/>
  </si>
  <si>
    <t>劉 静</t>
    <rPh sb="0" eb="1">
      <t>リュウ</t>
    </rPh>
    <rPh sb="2" eb="3">
      <t>セイ</t>
    </rPh>
    <phoneticPr fontId="2"/>
  </si>
  <si>
    <t>武田 寿明</t>
    <rPh sb="0" eb="2">
      <t>タケダ</t>
    </rPh>
    <rPh sb="3" eb="4">
      <t>コトブキ</t>
    </rPh>
    <rPh sb="4" eb="5">
      <t>アキラ</t>
    </rPh>
    <phoneticPr fontId="2"/>
  </si>
  <si>
    <t>平林 健</t>
    <rPh sb="0" eb="2">
      <t>ヒラバヤシ</t>
    </rPh>
    <rPh sb="3" eb="4">
      <t>ケン</t>
    </rPh>
    <phoneticPr fontId="2"/>
  </si>
  <si>
    <t>諸星 光則</t>
    <rPh sb="0" eb="2">
      <t>モロボシ</t>
    </rPh>
    <rPh sb="3" eb="4">
      <t>ヒカリ</t>
    </rPh>
    <rPh sb="4" eb="5">
      <t>ノリ</t>
    </rPh>
    <phoneticPr fontId="2"/>
  </si>
  <si>
    <t>深松 孝太</t>
    <rPh sb="0" eb="2">
      <t>フカマツ</t>
    </rPh>
    <rPh sb="3" eb="5">
      <t>コウタ</t>
    </rPh>
    <phoneticPr fontId="2"/>
  </si>
  <si>
    <t>渡邊 義博</t>
    <rPh sb="0" eb="2">
      <t>ワタナベ</t>
    </rPh>
    <rPh sb="3" eb="5">
      <t>ヨシヒロ</t>
    </rPh>
    <phoneticPr fontId="2"/>
  </si>
  <si>
    <t>吉次 恵美</t>
    <rPh sb="0" eb="2">
      <t>ヨシツギ</t>
    </rPh>
    <rPh sb="3" eb="5">
      <t>エミ</t>
    </rPh>
    <phoneticPr fontId="2"/>
  </si>
  <si>
    <t>清水 洋平</t>
    <rPh sb="0" eb="2">
      <t>シミズ</t>
    </rPh>
    <rPh sb="3" eb="5">
      <t>ヨウヘイ</t>
    </rPh>
    <phoneticPr fontId="2"/>
  </si>
  <si>
    <t>池田 孝宏</t>
    <rPh sb="0" eb="2">
      <t>イケダ</t>
    </rPh>
    <rPh sb="3" eb="5">
      <t>タカヒロ</t>
    </rPh>
    <phoneticPr fontId="2"/>
  </si>
  <si>
    <t>井出 伸直</t>
    <rPh sb="0" eb="2">
      <t>イデ</t>
    </rPh>
    <rPh sb="3" eb="4">
      <t>ノブ</t>
    </rPh>
    <rPh sb="4" eb="5">
      <t>ナオ</t>
    </rPh>
    <phoneticPr fontId="2"/>
  </si>
  <si>
    <t>原 弘次</t>
    <rPh sb="0" eb="1">
      <t>ハラ</t>
    </rPh>
    <rPh sb="2" eb="4">
      <t>ヒロジ</t>
    </rPh>
    <phoneticPr fontId="2"/>
  </si>
  <si>
    <t>安藤 久美子</t>
    <rPh sb="0" eb="2">
      <t>アンドウ</t>
    </rPh>
    <rPh sb="3" eb="6">
      <t>クミコ</t>
    </rPh>
    <phoneticPr fontId="2"/>
  </si>
  <si>
    <t>三簾 浩一</t>
    <rPh sb="0" eb="1">
      <t>サン</t>
    </rPh>
    <rPh sb="3" eb="5">
      <t>コウイチ</t>
    </rPh>
    <phoneticPr fontId="2"/>
  </si>
  <si>
    <t>間瀬 翔太</t>
    <rPh sb="0" eb="2">
      <t>マセ</t>
    </rPh>
    <rPh sb="3" eb="5">
      <t>ショウタ</t>
    </rPh>
    <phoneticPr fontId="2"/>
  </si>
  <si>
    <t>石川 利弘</t>
    <rPh sb="0" eb="2">
      <t>イシカワ</t>
    </rPh>
    <rPh sb="3" eb="5">
      <t>トシヒロ</t>
    </rPh>
    <phoneticPr fontId="2"/>
  </si>
  <si>
    <t>海老名 裕明</t>
    <rPh sb="0" eb="3">
      <t>エビナ</t>
    </rPh>
    <rPh sb="4" eb="5">
      <t>ユウ</t>
    </rPh>
    <rPh sb="5" eb="6">
      <t>メイ</t>
    </rPh>
    <phoneticPr fontId="2"/>
  </si>
  <si>
    <t>頼住道夫・和代</t>
    <rPh sb="0" eb="2">
      <t>ヨリスミ</t>
    </rPh>
    <rPh sb="2" eb="4">
      <t>ミチオ</t>
    </rPh>
    <rPh sb="5" eb="7">
      <t>カズヨ</t>
    </rPh>
    <phoneticPr fontId="2"/>
  </si>
  <si>
    <t>千葉 悟</t>
    <rPh sb="0" eb="2">
      <t>チバ</t>
    </rPh>
    <rPh sb="3" eb="4">
      <t>サトル</t>
    </rPh>
    <phoneticPr fontId="2"/>
  </si>
  <si>
    <t>斎藤 秦司</t>
    <rPh sb="0" eb="2">
      <t>サイトウ</t>
    </rPh>
    <rPh sb="3" eb="4">
      <t>ハタ</t>
    </rPh>
    <rPh sb="4" eb="5">
      <t>ツカサ</t>
    </rPh>
    <phoneticPr fontId="2"/>
  </si>
  <si>
    <t>小林</t>
    <rPh sb="0" eb="2">
      <t>コバヤシ</t>
    </rPh>
    <phoneticPr fontId="2"/>
  </si>
  <si>
    <t>木口 麻紀</t>
    <rPh sb="0" eb="2">
      <t>キグチ</t>
    </rPh>
    <rPh sb="3" eb="5">
      <t>マキ</t>
    </rPh>
    <phoneticPr fontId="2"/>
  </si>
  <si>
    <t>建部 亘希</t>
    <rPh sb="0" eb="2">
      <t>タテベ</t>
    </rPh>
    <rPh sb="3" eb="4">
      <t>ワタ</t>
    </rPh>
    <rPh sb="4" eb="5">
      <t>ノゾミ</t>
    </rPh>
    <phoneticPr fontId="2"/>
  </si>
  <si>
    <t>本田 博一</t>
    <rPh sb="0" eb="2">
      <t>ホンダ</t>
    </rPh>
    <rPh sb="3" eb="5">
      <t>ヒロイチ</t>
    </rPh>
    <phoneticPr fontId="2"/>
  </si>
  <si>
    <t>桑原 孝子</t>
    <rPh sb="0" eb="2">
      <t>クワバラ</t>
    </rPh>
    <rPh sb="3" eb="5">
      <t>タカコ</t>
    </rPh>
    <phoneticPr fontId="2"/>
  </si>
  <si>
    <t>曽根 満生</t>
    <rPh sb="0" eb="2">
      <t>ソネ</t>
    </rPh>
    <rPh sb="3" eb="5">
      <t>ミツオ</t>
    </rPh>
    <phoneticPr fontId="2"/>
  </si>
  <si>
    <t>稲田 亮平</t>
    <rPh sb="0" eb="2">
      <t>イナダ</t>
    </rPh>
    <rPh sb="3" eb="5">
      <t>リョウヘイ</t>
    </rPh>
    <phoneticPr fontId="2"/>
  </si>
  <si>
    <t>中村 健志</t>
    <rPh sb="0" eb="2">
      <t>ナカムラ</t>
    </rPh>
    <rPh sb="3" eb="4">
      <t>ケン</t>
    </rPh>
    <rPh sb="4" eb="5">
      <t>ココロザシ</t>
    </rPh>
    <phoneticPr fontId="2"/>
  </si>
  <si>
    <t>林</t>
    <rPh sb="0" eb="1">
      <t>ハヤシ</t>
    </rPh>
    <phoneticPr fontId="2"/>
  </si>
  <si>
    <t>大友 隆</t>
    <rPh sb="0" eb="2">
      <t>オオトモ</t>
    </rPh>
    <rPh sb="3" eb="4">
      <t>タカシ</t>
    </rPh>
    <phoneticPr fontId="2"/>
  </si>
  <si>
    <t>西村 恵一</t>
    <rPh sb="0" eb="2">
      <t>ニシムラ</t>
    </rPh>
    <rPh sb="3" eb="5">
      <t>ケイイチ</t>
    </rPh>
    <phoneticPr fontId="2"/>
  </si>
  <si>
    <t>越智 真太郎</t>
    <rPh sb="0" eb="2">
      <t>オチ</t>
    </rPh>
    <rPh sb="3" eb="6">
      <t>シンタロウ</t>
    </rPh>
    <phoneticPr fontId="2"/>
  </si>
  <si>
    <t>古張 洋</t>
    <rPh sb="0" eb="1">
      <t>フル</t>
    </rPh>
    <rPh sb="1" eb="2">
      <t>ハリ</t>
    </rPh>
    <rPh sb="3" eb="4">
      <t>ヒロシ</t>
    </rPh>
    <phoneticPr fontId="2"/>
  </si>
  <si>
    <t>栗原 光一</t>
    <rPh sb="0" eb="1">
      <t>クリ</t>
    </rPh>
    <rPh sb="1" eb="2">
      <t>ハラ</t>
    </rPh>
    <rPh sb="3" eb="5">
      <t>コウイチ</t>
    </rPh>
    <phoneticPr fontId="2"/>
  </si>
  <si>
    <t>平出 祐介</t>
    <rPh sb="0" eb="2">
      <t>ヒラデ</t>
    </rPh>
    <rPh sb="3" eb="5">
      <t>ユウスケ</t>
    </rPh>
    <phoneticPr fontId="2"/>
  </si>
  <si>
    <t>理事会見解</t>
    <rPh sb="0" eb="3">
      <t>リジカイ</t>
    </rPh>
    <rPh sb="3" eb="5">
      <t>ケンカイ</t>
    </rPh>
    <phoneticPr fontId="2"/>
  </si>
  <si>
    <t>瀧川 滋</t>
    <rPh sb="0" eb="2">
      <t>タキガワ</t>
    </rPh>
    <rPh sb="3" eb="4">
      <t>シゲル</t>
    </rPh>
    <phoneticPr fontId="2"/>
  </si>
  <si>
    <t>松岡 将幸</t>
    <rPh sb="0" eb="2">
      <t>マツオカ</t>
    </rPh>
    <rPh sb="3" eb="5">
      <t>マサユキ</t>
    </rPh>
    <phoneticPr fontId="2"/>
  </si>
  <si>
    <t>川田 琢也</t>
    <rPh sb="0" eb="2">
      <t>カワダ</t>
    </rPh>
    <rPh sb="3" eb="5">
      <t>タクヤ</t>
    </rPh>
    <phoneticPr fontId="2"/>
  </si>
  <si>
    <t>大矢 三沙子</t>
    <rPh sb="0" eb="2">
      <t>オオヤ</t>
    </rPh>
    <rPh sb="3" eb="6">
      <t>ミサコ</t>
    </rPh>
    <phoneticPr fontId="2"/>
  </si>
  <si>
    <t>浅見 勧</t>
    <rPh sb="0" eb="2">
      <t>アサミ</t>
    </rPh>
    <rPh sb="3" eb="4">
      <t>スス</t>
    </rPh>
    <phoneticPr fontId="2"/>
  </si>
  <si>
    <t>合計</t>
    <rPh sb="0" eb="2">
      <t>ゴウケイ</t>
    </rPh>
    <phoneticPr fontId="2"/>
  </si>
  <si>
    <t>武井 智幸</t>
    <rPh sb="0" eb="2">
      <t>タケイ</t>
    </rPh>
    <rPh sb="3" eb="5">
      <t>トモユキ</t>
    </rPh>
    <phoneticPr fontId="2"/>
  </si>
  <si>
    <t>鈴木 玲子</t>
    <rPh sb="0" eb="2">
      <t>スズキ</t>
    </rPh>
    <rPh sb="3" eb="5">
      <t>レイコ</t>
    </rPh>
    <phoneticPr fontId="2"/>
  </si>
  <si>
    <t>中村 隆行</t>
    <rPh sb="0" eb="2">
      <t>ナカムラ</t>
    </rPh>
    <rPh sb="3" eb="5">
      <t>タカユキ</t>
    </rPh>
    <phoneticPr fontId="2"/>
  </si>
  <si>
    <t>加藤 直</t>
    <rPh sb="0" eb="2">
      <t>カトウ</t>
    </rPh>
    <rPh sb="3" eb="4">
      <t>ナオ</t>
    </rPh>
    <phoneticPr fontId="2"/>
  </si>
  <si>
    <t>全 香花</t>
    <rPh sb="0" eb="1">
      <t>ゼン</t>
    </rPh>
    <rPh sb="2" eb="3">
      <t>カオ</t>
    </rPh>
    <rPh sb="3" eb="4">
      <t>ハナ</t>
    </rPh>
    <phoneticPr fontId="2"/>
  </si>
  <si>
    <t>大嶽 友洋</t>
    <phoneticPr fontId="2"/>
  </si>
  <si>
    <t>小田原 正起</t>
    <phoneticPr fontId="2"/>
  </si>
  <si>
    <t>未回答</t>
    <rPh sb="0" eb="3">
      <t>ミカイトウ</t>
    </rPh>
    <phoneticPr fontId="9"/>
  </si>
  <si>
    <t>※協力金ついてのアンケート集計 (2022年10月3日時点)</t>
    <rPh sb="1" eb="4">
      <t>キョウリョクキン</t>
    </rPh>
    <rPh sb="13" eb="15">
      <t>シュウケイ</t>
    </rPh>
    <rPh sb="21" eb="22">
      <t>ネン</t>
    </rPh>
    <rPh sb="26" eb="28">
      <t>ジテン</t>
    </rPh>
    <phoneticPr fontId="2"/>
  </si>
  <si>
    <t>設問.3 (原文ママ記載)</t>
    <phoneticPr fontId="9"/>
  </si>
  <si>
    <t>設問.4</t>
    <phoneticPr fontId="2"/>
  </si>
  <si>
    <t>設問.5 (原文ママ記載)</t>
    <rPh sb="0" eb="2">
      <t>セツモン</t>
    </rPh>
    <phoneticPr fontId="2"/>
  </si>
  <si>
    <t>設問.4 (原文ママ記載)</t>
    <rPh sb="0" eb="2">
      <t>セツモン</t>
    </rPh>
    <phoneticPr fontId="2"/>
  </si>
  <si>
    <t>得意分野をあらかじめ記入して頂いて、何か問題のある事案が起こった時
その分野に関わっている人に相談する。</t>
    <rPh sb="0" eb="2">
      <t>トクイ</t>
    </rPh>
    <rPh sb="2" eb="4">
      <t>ブンヤ</t>
    </rPh>
    <rPh sb="10" eb="12">
      <t>キニュウ</t>
    </rPh>
    <rPh sb="14" eb="15">
      <t>イタダ</t>
    </rPh>
    <rPh sb="18" eb="19">
      <t>ナニ</t>
    </rPh>
    <rPh sb="20" eb="22">
      <t>モンダイ</t>
    </rPh>
    <rPh sb="25" eb="27">
      <t>ジアン</t>
    </rPh>
    <rPh sb="28" eb="29">
      <t>オ</t>
    </rPh>
    <rPh sb="32" eb="33">
      <t>トキ</t>
    </rPh>
    <rPh sb="36" eb="38">
      <t>ブンヤ</t>
    </rPh>
    <rPh sb="39" eb="40">
      <t>カカ</t>
    </rPh>
    <rPh sb="45" eb="46">
      <t>ヒト</t>
    </rPh>
    <rPh sb="47" eb="49">
      <t>ソウダン</t>
    </rPh>
    <phoneticPr fontId="9"/>
  </si>
  <si>
    <t>c.No(5000円以下で十分)</t>
  </si>
  <si>
    <t>様々な問題への解決策の提案、
何か理事だけでは用意できないものを率先して提供すること、等。</t>
    <rPh sb="0" eb="2">
      <t>サマザマ</t>
    </rPh>
    <rPh sb="3" eb="5">
      <t>モンダイ</t>
    </rPh>
    <rPh sb="7" eb="10">
      <t>カイケツサク</t>
    </rPh>
    <rPh sb="11" eb="13">
      <t>テイアン</t>
    </rPh>
    <rPh sb="15" eb="16">
      <t>ナニ</t>
    </rPh>
    <rPh sb="17" eb="19">
      <t>リジ</t>
    </rPh>
    <rPh sb="23" eb="25">
      <t>ヨウイ</t>
    </rPh>
    <rPh sb="32" eb="34">
      <t>ソッセン</t>
    </rPh>
    <rPh sb="36" eb="38">
      <t>テイキョウ</t>
    </rPh>
    <rPh sb="43" eb="44">
      <t>トウ</t>
    </rPh>
    <phoneticPr fontId="9"/>
  </si>
  <si>
    <t>総会に書面参加があるので、同様に理事会活動も書面のみでの参加(事前に協議する内容を確定される手間が発生してしまいますが..)という方法も提示してみるのみありかもしれません。(理事会参加の意思はあっても仕事で参加出来ない場合もありますし。(日本の世の中の会社には有給は絵に描いた餅な、実際は全く取得できない会社もありますし(例えばそれが会社側の法律違反だとしても、有給取れないのが当たり前な会社だってあると思います。)))</t>
    <rPh sb="0" eb="2">
      <t>ソウカイ</t>
    </rPh>
    <rPh sb="3" eb="5">
      <t>ショメン</t>
    </rPh>
    <rPh sb="5" eb="7">
      <t>サンカ</t>
    </rPh>
    <rPh sb="13" eb="15">
      <t>ドウヨウ</t>
    </rPh>
    <rPh sb="16" eb="19">
      <t>リジカイ</t>
    </rPh>
    <rPh sb="19" eb="21">
      <t>カツドウ</t>
    </rPh>
    <rPh sb="22" eb="24">
      <t>ショメン</t>
    </rPh>
    <rPh sb="28" eb="30">
      <t>サンカ</t>
    </rPh>
    <rPh sb="31" eb="33">
      <t>ジゼン</t>
    </rPh>
    <rPh sb="34" eb="36">
      <t>キョウギ</t>
    </rPh>
    <rPh sb="38" eb="40">
      <t>ナイヨウ</t>
    </rPh>
    <rPh sb="41" eb="43">
      <t>カクテイ</t>
    </rPh>
    <rPh sb="46" eb="48">
      <t>テマ</t>
    </rPh>
    <rPh sb="49" eb="51">
      <t>ハッセイ</t>
    </rPh>
    <rPh sb="65" eb="67">
      <t>ホウホウ</t>
    </rPh>
    <rPh sb="68" eb="70">
      <t>テイジ</t>
    </rPh>
    <rPh sb="87" eb="90">
      <t>リジカイ</t>
    </rPh>
    <rPh sb="90" eb="92">
      <t>サンカ</t>
    </rPh>
    <rPh sb="93" eb="95">
      <t>イシ</t>
    </rPh>
    <rPh sb="100" eb="102">
      <t>シゴト</t>
    </rPh>
    <rPh sb="103" eb="105">
      <t>サンカ</t>
    </rPh>
    <rPh sb="105" eb="107">
      <t>デキ</t>
    </rPh>
    <rPh sb="109" eb="111">
      <t>バアイ</t>
    </rPh>
    <rPh sb="119" eb="121">
      <t>ニホン</t>
    </rPh>
    <rPh sb="122" eb="123">
      <t>ヨ</t>
    </rPh>
    <rPh sb="124" eb="125">
      <t>ナカ</t>
    </rPh>
    <rPh sb="126" eb="128">
      <t>カイシャ</t>
    </rPh>
    <rPh sb="130" eb="132">
      <t>ユウキュウ</t>
    </rPh>
    <rPh sb="133" eb="134">
      <t>エ</t>
    </rPh>
    <rPh sb="135" eb="136">
      <t>カ</t>
    </rPh>
    <rPh sb="138" eb="139">
      <t>モチ</t>
    </rPh>
    <rPh sb="141" eb="143">
      <t>ジッサイ</t>
    </rPh>
    <rPh sb="144" eb="145">
      <t>マッタ</t>
    </rPh>
    <rPh sb="146" eb="148">
      <t>シュトク</t>
    </rPh>
    <rPh sb="152" eb="154">
      <t>カイシャ</t>
    </rPh>
    <rPh sb="161" eb="162">
      <t>タト</t>
    </rPh>
    <rPh sb="167" eb="169">
      <t>カイシャ</t>
    </rPh>
    <rPh sb="169" eb="170">
      <t>ガワ</t>
    </rPh>
    <rPh sb="171" eb="173">
      <t>ホウリツ</t>
    </rPh>
    <rPh sb="173" eb="175">
      <t>イハン</t>
    </rPh>
    <rPh sb="181" eb="183">
      <t>ユウキュウ</t>
    </rPh>
    <rPh sb="183" eb="184">
      <t>ト</t>
    </rPh>
    <rPh sb="189" eb="190">
      <t>ア</t>
    </rPh>
    <rPh sb="192" eb="193">
      <t>マエ</t>
    </rPh>
    <rPh sb="194" eb="196">
      <t>カイシャ</t>
    </rPh>
    <rPh sb="202" eb="203">
      <t>オモ</t>
    </rPh>
    <phoneticPr fontId="9"/>
  </si>
  <si>
    <t>特にありません</t>
    <rPh sb="0" eb="1">
      <t>トク</t>
    </rPh>
    <phoneticPr fontId="9"/>
  </si>
  <si>
    <t>a.Yes(妥当である)</t>
  </si>
  <si>
    <t>ありません</t>
    <phoneticPr fontId="9"/>
  </si>
  <si>
    <t>2年任期の1年ごとに半数入れ替えで、理事の引き継ぎの負担を多少下げる。(理事役員の期間を長くして、理事会参加する回数・機会を増やす。)</t>
    <phoneticPr fontId="9"/>
  </si>
  <si>
    <t>火災保険、長期修繕計画の更新業務や、その他ドロくさい仕事が多数発生しており、年間60,000円で理事会に参加しなくても良いなら安い。</t>
    <phoneticPr fontId="9"/>
  </si>
  <si>
    <t>理事長の責任は重いので、報酬年間60,000円〜120,000円くらいあっても、やりたくない人が多いとは思う。</t>
    <phoneticPr fontId="9"/>
  </si>
  <si>
    <t>以前理事会に1度、総会に1度出席しましたが、集計結果が0回となっていて残念です。</t>
    <rPh sb="0" eb="2">
      <t>イゼン</t>
    </rPh>
    <rPh sb="2" eb="5">
      <t>リジカイ</t>
    </rPh>
    <rPh sb="7" eb="8">
      <t>ド</t>
    </rPh>
    <rPh sb="9" eb="11">
      <t>ソウカイ</t>
    </rPh>
    <rPh sb="13" eb="14">
      <t>ド</t>
    </rPh>
    <rPh sb="14" eb="16">
      <t>シュッセキ</t>
    </rPh>
    <rPh sb="22" eb="24">
      <t>シュウケイ</t>
    </rPh>
    <rPh sb="24" eb="26">
      <t>ケッカ</t>
    </rPh>
    <rPh sb="28" eb="29">
      <t>カイ</t>
    </rPh>
    <rPh sb="35" eb="37">
      <t>ザンネン</t>
    </rPh>
    <phoneticPr fontId="9"/>
  </si>
  <si>
    <t>未回答</t>
  </si>
  <si>
    <t>伏見さんに他のマンションではどのような方法を取っているか参考に知りたいです。</t>
    <rPh sb="0" eb="2">
      <t>フシミ</t>
    </rPh>
    <rPh sb="5" eb="6">
      <t>ホカ</t>
    </rPh>
    <rPh sb="19" eb="21">
      <t>ホウホウ</t>
    </rPh>
    <rPh sb="22" eb="23">
      <t>ト</t>
    </rPh>
    <rPh sb="28" eb="30">
      <t>サンコウ</t>
    </rPh>
    <rPh sb="31" eb="32">
      <t>シ</t>
    </rPh>
    <phoneticPr fontId="9"/>
  </si>
  <si>
    <t xml:space="preserve">・対応している内容を明示して、選択できる様にしてはどうでしょうか。
　例 自治会からの配布物を家庭に配る事はできる </t>
    <rPh sb="1" eb="3">
      <t>タイオウ</t>
    </rPh>
    <rPh sb="7" eb="9">
      <t>ナイヨウ</t>
    </rPh>
    <rPh sb="10" eb="12">
      <t>メイジ</t>
    </rPh>
    <rPh sb="15" eb="17">
      <t>センタク</t>
    </rPh>
    <rPh sb="20" eb="21">
      <t>ヨウ</t>
    </rPh>
    <rPh sb="35" eb="36">
      <t>レイ</t>
    </rPh>
    <rPh sb="37" eb="40">
      <t>ジチカイ</t>
    </rPh>
    <rPh sb="43" eb="45">
      <t>ハイフ</t>
    </rPh>
    <rPh sb="45" eb="46">
      <t>ブツ</t>
    </rPh>
    <rPh sb="47" eb="49">
      <t>カテイ</t>
    </rPh>
    <rPh sb="50" eb="51">
      <t>クバ</t>
    </rPh>
    <rPh sb="52" eb="53">
      <t>コト</t>
    </rPh>
    <phoneticPr fontId="9"/>
  </si>
  <si>
    <t>・協力金を要請(回収)実行に移す前理事会で承認をする点加えてはどうでしょうか？</t>
    <rPh sb="1" eb="4">
      <t>キョウリョクキン</t>
    </rPh>
    <rPh sb="5" eb="7">
      <t>ヨウセイ</t>
    </rPh>
    <rPh sb="8" eb="10">
      <t>カイシュウ</t>
    </rPh>
    <rPh sb="11" eb="13">
      <t>ジッコウ</t>
    </rPh>
    <rPh sb="14" eb="15">
      <t>ウツ</t>
    </rPh>
    <rPh sb="16" eb="17">
      <t>マエ</t>
    </rPh>
    <rPh sb="17" eb="20">
      <t>リジカイ</t>
    </rPh>
    <rPh sb="21" eb="23">
      <t>ショウニン</t>
    </rPh>
    <rPh sb="26" eb="27">
      <t>テン</t>
    </rPh>
    <rPh sb="27" eb="28">
      <t>クワ</t>
    </rPh>
    <phoneticPr fontId="9"/>
  </si>
  <si>
    <t>時間、金銭以外だと、何かの優先権などの権利でしょうか。</t>
    <rPh sb="0" eb="2">
      <t>ジカン</t>
    </rPh>
    <rPh sb="3" eb="5">
      <t>キンセン</t>
    </rPh>
    <rPh sb="5" eb="7">
      <t>イガイ</t>
    </rPh>
    <rPh sb="10" eb="11">
      <t>ナニ</t>
    </rPh>
    <rPh sb="13" eb="15">
      <t>ユウセン</t>
    </rPh>
    <rPh sb="15" eb="16">
      <t>ケン</t>
    </rPh>
    <rPh sb="19" eb="21">
      <t>ケンリ</t>
    </rPh>
    <phoneticPr fontId="9"/>
  </si>
  <si>
    <t>d.その他</t>
  </si>
  <si>
    <t>参加しない人が、どれくらいの金額なら参加するのか聞いてみても良いかと思います。</t>
    <rPh sb="0" eb="2">
      <t>サンカ</t>
    </rPh>
    <rPh sb="5" eb="6">
      <t>ヒト</t>
    </rPh>
    <rPh sb="14" eb="16">
      <t>キンガク</t>
    </rPh>
    <rPh sb="18" eb="20">
      <t>サンカ</t>
    </rPh>
    <rPh sb="24" eb="25">
      <t>キ</t>
    </rPh>
    <rPh sb="30" eb="31">
      <t>イ</t>
    </rPh>
    <rPh sb="34" eb="35">
      <t>オモ</t>
    </rPh>
    <phoneticPr fontId="9"/>
  </si>
  <si>
    <t>協力金を高くして、立候補制にするとか。</t>
    <rPh sb="0" eb="3">
      <t>キョウリョクキン</t>
    </rPh>
    <rPh sb="4" eb="5">
      <t>タカ</t>
    </rPh>
    <rPh sb="9" eb="12">
      <t>リッコウホ</t>
    </rPh>
    <rPh sb="12" eb="13">
      <t>セイ</t>
    </rPh>
    <phoneticPr fontId="9"/>
  </si>
  <si>
    <t>全権委託は絶対ない。ほとんどの方がそうしてしまう。
時間(労力)か金銭(協力金)どちらかでしょう。</t>
    <rPh sb="0" eb="2">
      <t>ゼンケン</t>
    </rPh>
    <rPh sb="2" eb="4">
      <t>イタク</t>
    </rPh>
    <rPh sb="5" eb="7">
      <t>ゼッタイ</t>
    </rPh>
    <rPh sb="15" eb="16">
      <t>カタ</t>
    </rPh>
    <rPh sb="26" eb="28">
      <t>ジカン</t>
    </rPh>
    <rPh sb="29" eb="31">
      <t>ロウリョク</t>
    </rPh>
    <rPh sb="33" eb="35">
      <t>キンセン</t>
    </rPh>
    <rPh sb="36" eb="39">
      <t>キョウリョクキン</t>
    </rPh>
    <phoneticPr fontId="9"/>
  </si>
  <si>
    <t>これでも少ないが、これ以上にするとよけいに賛同を得にくくなる。</t>
    <rPh sb="4" eb="5">
      <t>スク</t>
    </rPh>
    <rPh sb="11" eb="13">
      <t>イジョウ</t>
    </rPh>
    <rPh sb="21" eb="23">
      <t>サンドウ</t>
    </rPh>
    <rPh sb="24" eb="25">
      <t>エ</t>
    </rPh>
    <phoneticPr fontId="9"/>
  </si>
  <si>
    <t>単身者の長期出向者など、どうしても、理事活動できない方も対象とすること(例外は無い)記載が必要かと。但し、その理由説明が必要と思う。</t>
    <rPh sb="0" eb="3">
      <t>タンシンシャ</t>
    </rPh>
    <rPh sb="4" eb="6">
      <t>チョウキ</t>
    </rPh>
    <rPh sb="6" eb="9">
      <t>シュッコウシャ</t>
    </rPh>
    <rPh sb="18" eb="20">
      <t>リジ</t>
    </rPh>
    <rPh sb="20" eb="22">
      <t>カツドウ</t>
    </rPh>
    <rPh sb="26" eb="27">
      <t>カタ</t>
    </rPh>
    <rPh sb="28" eb="30">
      <t>タイショウ</t>
    </rPh>
    <rPh sb="36" eb="38">
      <t>レイガイ</t>
    </rPh>
    <rPh sb="39" eb="40">
      <t>ナ</t>
    </rPh>
    <rPh sb="42" eb="44">
      <t>キサイ</t>
    </rPh>
    <rPh sb="45" eb="47">
      <t>ヒツヨウ</t>
    </rPh>
    <rPh sb="50" eb="51">
      <t>タダ</t>
    </rPh>
    <rPh sb="55" eb="57">
      <t>リユウ</t>
    </rPh>
    <rPh sb="57" eb="59">
      <t>セツメイ</t>
    </rPh>
    <rPh sb="60" eb="62">
      <t>ヒツヨウ</t>
    </rPh>
    <rPh sb="63" eb="64">
      <t>オモ</t>
    </rPh>
    <phoneticPr fontId="9"/>
  </si>
  <si>
    <t>金銭</t>
    <rPh sb="0" eb="2">
      <t>キンセン</t>
    </rPh>
    <phoneticPr fontId="9"/>
  </si>
  <si>
    <t>たとえば、もし理事会の集会にあまりいけなかった人も、議事録を読んだり、他の役員の方に教えてもらうなどして、分担された業務を担当できるなら(業務の分担が定まっている場合ですが)管理組合活動に貢献できているといえるのではないでしょうか。</t>
    <rPh sb="7" eb="10">
      <t>リジカイ</t>
    </rPh>
    <rPh sb="11" eb="13">
      <t>シュウカイ</t>
    </rPh>
    <rPh sb="23" eb="24">
      <t>ヒト</t>
    </rPh>
    <rPh sb="26" eb="29">
      <t>ギジロク</t>
    </rPh>
    <rPh sb="30" eb="31">
      <t>ヨ</t>
    </rPh>
    <rPh sb="35" eb="36">
      <t>ホカ</t>
    </rPh>
    <rPh sb="37" eb="39">
      <t>ヤクイン</t>
    </rPh>
    <rPh sb="40" eb="41">
      <t>カタ</t>
    </rPh>
    <rPh sb="42" eb="43">
      <t>オシ</t>
    </rPh>
    <rPh sb="53" eb="55">
      <t>ブンタン</t>
    </rPh>
    <rPh sb="58" eb="60">
      <t>ギョウム</t>
    </rPh>
    <rPh sb="61" eb="63">
      <t>タントウ</t>
    </rPh>
    <rPh sb="69" eb="71">
      <t>ギョウム</t>
    </rPh>
    <rPh sb="72" eb="74">
      <t>ブンタン</t>
    </rPh>
    <rPh sb="75" eb="76">
      <t>サダ</t>
    </rPh>
    <rPh sb="81" eb="83">
      <t>バアイ</t>
    </rPh>
    <rPh sb="87" eb="91">
      <t>カンリクミアイ</t>
    </rPh>
    <rPh sb="91" eb="93">
      <t>カツドウ</t>
    </rPh>
    <rPh sb="94" eb="96">
      <t>コウケン</t>
    </rPh>
    <phoneticPr fontId="9"/>
  </si>
  <si>
    <t>c.No(5000円以下で十分)</t>
    <phoneticPr fontId="9"/>
  </si>
  <si>
    <t>a.Yes(妥当である)</t>
    <phoneticPr fontId="9"/>
  </si>
  <si>
    <t>a.Yes(妥当である)</t>
    <phoneticPr fontId="2"/>
  </si>
  <si>
    <t>b.No(5000円以上必要)</t>
    <phoneticPr fontId="9"/>
  </si>
  <si>
    <t>b.No(5000円以上必要)</t>
    <phoneticPr fontId="2"/>
  </si>
  <si>
    <t>d.その他</t>
    <rPh sb="4" eb="5">
      <t>タ</t>
    </rPh>
    <phoneticPr fontId="9"/>
  </si>
  <si>
    <t>ランキングした意図が不明</t>
    <rPh sb="7" eb="9">
      <t>イト</t>
    </rPh>
    <rPh sb="10" eb="12">
      <t>フメイ</t>
    </rPh>
    <phoneticPr fontId="9"/>
  </si>
  <si>
    <t>自治会理事をあまり出席できないない人にお願いする。
※理事会外の時間拘束がありそうなので。</t>
    <rPh sb="0" eb="3">
      <t>ジチカイ</t>
    </rPh>
    <rPh sb="3" eb="5">
      <t>リジ</t>
    </rPh>
    <rPh sb="9" eb="11">
      <t>シュッセキ</t>
    </rPh>
    <rPh sb="17" eb="18">
      <t>ヒト</t>
    </rPh>
    <rPh sb="20" eb="21">
      <t>ネガ</t>
    </rPh>
    <rPh sb="27" eb="30">
      <t>リジカイ</t>
    </rPh>
    <rPh sb="30" eb="31">
      <t>ガイ</t>
    </rPh>
    <rPh sb="32" eb="34">
      <t>ジカン</t>
    </rPh>
    <rPh sb="34" eb="36">
      <t>コウソク</t>
    </rPh>
    <phoneticPr fontId="9"/>
  </si>
  <si>
    <t>(理事会)議事運営を専門家にお願いしたらいかがですか？</t>
    <rPh sb="1" eb="4">
      <t>リジカイ</t>
    </rPh>
    <rPh sb="5" eb="7">
      <t>ギジ</t>
    </rPh>
    <rPh sb="7" eb="9">
      <t>ウンエイ</t>
    </rPh>
    <rPh sb="10" eb="13">
      <t>センモンカ</t>
    </rPh>
    <rPh sb="15" eb="16">
      <t>ネガ</t>
    </rPh>
    <phoneticPr fontId="9"/>
  </si>
  <si>
    <t>徴収にはあくまで反対です。</t>
    <rPh sb="0" eb="2">
      <t>チョウシュウ</t>
    </rPh>
    <rPh sb="8" eb="10">
      <t>ハンタイ</t>
    </rPh>
    <phoneticPr fontId="9"/>
  </si>
  <si>
    <t>第1議案の承認事項を1つ1つ議案として出して下さい。
文字が小さすぎる。又、アンケートの内容がわかりにくい。</t>
    <rPh sb="0" eb="1">
      <t>ダイ</t>
    </rPh>
    <rPh sb="2" eb="4">
      <t>ギアン</t>
    </rPh>
    <rPh sb="5" eb="7">
      <t>ショウニン</t>
    </rPh>
    <rPh sb="7" eb="9">
      <t>ジコウ</t>
    </rPh>
    <rPh sb="14" eb="16">
      <t>ギアン</t>
    </rPh>
    <rPh sb="19" eb="20">
      <t>ダ</t>
    </rPh>
    <rPh sb="22" eb="23">
      <t>クダ</t>
    </rPh>
    <rPh sb="27" eb="29">
      <t>モジ</t>
    </rPh>
    <rPh sb="30" eb="31">
      <t>チイ</t>
    </rPh>
    <rPh sb="36" eb="37">
      <t>マタ</t>
    </rPh>
    <rPh sb="44" eb="46">
      <t>ナイヨウ</t>
    </rPh>
    <phoneticPr fontId="9"/>
  </si>
  <si>
    <t>・協力金の額が相場の「最大値」では高すぎるのではないか。通常、相場の平均、もしくは、それ以下での設定額だと思いますが、何故「最大値」なのでしょうか。
・上記の「No.4」の部分ですが、居住者の入れかえもあるんで、こういう条件でアンケートの回答を求めるのは、どうかなと思います。幅広く意見を求めた方がよいのではないでしょうか。</t>
    <rPh sb="1" eb="4">
      <t>キョウリョクキン</t>
    </rPh>
    <rPh sb="5" eb="6">
      <t>ガク</t>
    </rPh>
    <rPh sb="7" eb="9">
      <t>ソウバ</t>
    </rPh>
    <rPh sb="11" eb="14">
      <t>サイダイチ</t>
    </rPh>
    <rPh sb="17" eb="18">
      <t>タカ</t>
    </rPh>
    <rPh sb="28" eb="30">
      <t>ツウジョウ</t>
    </rPh>
    <rPh sb="31" eb="33">
      <t>ソウバ</t>
    </rPh>
    <rPh sb="34" eb="36">
      <t>ヘイキン</t>
    </rPh>
    <rPh sb="44" eb="46">
      <t>イカ</t>
    </rPh>
    <rPh sb="48" eb="50">
      <t>セッテイ</t>
    </rPh>
    <rPh sb="50" eb="51">
      <t>ガク</t>
    </rPh>
    <rPh sb="53" eb="54">
      <t>オモ</t>
    </rPh>
    <rPh sb="59" eb="61">
      <t>ナゼ</t>
    </rPh>
    <rPh sb="62" eb="65">
      <t>サイダイチ</t>
    </rPh>
    <rPh sb="76" eb="78">
      <t>ジョウキ</t>
    </rPh>
    <rPh sb="86" eb="88">
      <t>ブブン</t>
    </rPh>
    <rPh sb="92" eb="95">
      <t>キョジュウシャ</t>
    </rPh>
    <rPh sb="96" eb="97">
      <t>イ</t>
    </rPh>
    <rPh sb="110" eb="112">
      <t>ジョウケン</t>
    </rPh>
    <rPh sb="119" eb="121">
      <t>カイトウ</t>
    </rPh>
    <rPh sb="122" eb="123">
      <t>モト</t>
    </rPh>
    <rPh sb="133" eb="134">
      <t>オモ</t>
    </rPh>
    <rPh sb="138" eb="140">
      <t>ハバヒロ</t>
    </rPh>
    <rPh sb="141" eb="143">
      <t>イケン</t>
    </rPh>
    <rPh sb="144" eb="145">
      <t>モト</t>
    </rPh>
    <rPh sb="147" eb="148">
      <t>ホウ</t>
    </rPh>
    <phoneticPr fontId="9"/>
  </si>
  <si>
    <t>開催日時に関して、最終知らせをメールで送ってほしい。</t>
    <rPh sb="0" eb="2">
      <t>カイサイ</t>
    </rPh>
    <rPh sb="2" eb="4">
      <t>ニチジ</t>
    </rPh>
    <rPh sb="5" eb="6">
      <t>カン</t>
    </rPh>
    <rPh sb="9" eb="11">
      <t>サイシュウ</t>
    </rPh>
    <rPh sb="11" eb="12">
      <t>シ</t>
    </rPh>
    <rPh sb="19" eb="20">
      <t>オク</t>
    </rPh>
    <phoneticPr fontId="9"/>
  </si>
  <si>
    <t>2.金銭に賛成のため、回答省略</t>
    <rPh sb="2" eb="4">
      <t>キンセン</t>
    </rPh>
    <rPh sb="5" eb="7">
      <t>サンセイ</t>
    </rPh>
    <rPh sb="11" eb="13">
      <t>カイトウ</t>
    </rPh>
    <rPh sb="13" eb="15">
      <t>ショウリャク</t>
    </rPh>
    <phoneticPr fontId="9"/>
  </si>
  <si>
    <t>白岩</t>
    <rPh sb="0" eb="2">
      <t>シロイワ</t>
    </rPh>
    <phoneticPr fontId="9"/>
  </si>
  <si>
    <t>質問なのですが、今回頂いた資料の「管理規約変更(案)について」の中では、協力金の金額については記載がなく、「詳細なルールは総会決議で、ある程度自由度をもたせておく」とありますが、以前頂いた第9期第1回臨時総会の資料、2ページに、承認事項として、詳しく、金額のことなどが書かれていました。詳細なルールというのは、この承認事項に書かされているものがベースになるのでしょうか？
だとしたら、「理事会役員輪番制該当者で、辞退若しくは所定の参加率に至らない場合については、その理由に関わらず、管理組合に所定の理事会役員協力金を納めなければらないこと。」の部分の、『その理由に関わらず』の所が気になります。
病気や介護などで、本当に参加するのが難しい方だったとしても、協力金を支払わせるのが心苦しいと思ってしまいます。そのような状況の方は、他でお金がかかっているので、承認事項にあるように、年間6万円を支払うというのは厳しいと思うので、免除か減額か、何か配慮があるといいなと思いました。もしそのような方が、今はいなくても、いつかそういった状態に誰かしらなるかもと思うと『その理由に関わらず』という所が、後々首をしめそうで心配になります。
もし、そういった事も視野に入れて、今回の管理規約変更(案)に、詳細なルールを記載せず、「自由度を持たせておく」ということにしたのであれば、余計な心配をして申し訳ないです。</t>
    <rPh sb="0" eb="2">
      <t>シツモン</t>
    </rPh>
    <rPh sb="8" eb="10">
      <t>コンカイ</t>
    </rPh>
    <rPh sb="10" eb="11">
      <t>イタダ</t>
    </rPh>
    <rPh sb="13" eb="15">
      <t>シリョウ</t>
    </rPh>
    <rPh sb="17" eb="19">
      <t>カンリ</t>
    </rPh>
    <rPh sb="19" eb="21">
      <t>キヤク</t>
    </rPh>
    <rPh sb="21" eb="23">
      <t>ヘンコウ</t>
    </rPh>
    <rPh sb="24" eb="25">
      <t>アン</t>
    </rPh>
    <rPh sb="32" eb="33">
      <t>ナカ</t>
    </rPh>
    <rPh sb="36" eb="39">
      <t>キョウリョクキン</t>
    </rPh>
    <rPh sb="40" eb="42">
      <t>キンガク</t>
    </rPh>
    <rPh sb="47" eb="49">
      <t>キサイ</t>
    </rPh>
    <rPh sb="54" eb="56">
      <t>ショウサイ</t>
    </rPh>
    <rPh sb="61" eb="63">
      <t>ソウカイ</t>
    </rPh>
    <rPh sb="63" eb="65">
      <t>ケツギ</t>
    </rPh>
    <rPh sb="69" eb="71">
      <t>テイド</t>
    </rPh>
    <rPh sb="71" eb="74">
      <t>ジユウド</t>
    </rPh>
    <rPh sb="89" eb="91">
      <t>イゼン</t>
    </rPh>
    <rPh sb="91" eb="92">
      <t>イタダ</t>
    </rPh>
    <rPh sb="94" eb="95">
      <t>ダイ</t>
    </rPh>
    <rPh sb="96" eb="97">
      <t>キ</t>
    </rPh>
    <rPh sb="97" eb="98">
      <t>ダイ</t>
    </rPh>
    <rPh sb="99" eb="100">
      <t>カイ</t>
    </rPh>
    <rPh sb="100" eb="102">
      <t>リンジ</t>
    </rPh>
    <rPh sb="102" eb="104">
      <t>ソウカイ</t>
    </rPh>
    <rPh sb="105" eb="107">
      <t>シリョウ</t>
    </rPh>
    <rPh sb="114" eb="116">
      <t>ショウニン</t>
    </rPh>
    <rPh sb="116" eb="118">
      <t>ジコウ</t>
    </rPh>
    <rPh sb="122" eb="123">
      <t>クワ</t>
    </rPh>
    <rPh sb="126" eb="128">
      <t>キンガク</t>
    </rPh>
    <rPh sb="134" eb="135">
      <t>カ</t>
    </rPh>
    <rPh sb="143" eb="145">
      <t>ショウサイ</t>
    </rPh>
    <rPh sb="157" eb="159">
      <t>ショウニン</t>
    </rPh>
    <rPh sb="159" eb="161">
      <t>ジコウ</t>
    </rPh>
    <rPh sb="162" eb="163">
      <t>カ</t>
    </rPh>
    <rPh sb="193" eb="196">
      <t>リジカイ</t>
    </rPh>
    <rPh sb="196" eb="198">
      <t>ヤクイン</t>
    </rPh>
    <rPh sb="198" eb="201">
      <t>リンバンセイ</t>
    </rPh>
    <rPh sb="201" eb="204">
      <t>ガイトウシャ</t>
    </rPh>
    <rPh sb="206" eb="208">
      <t>ジタイ</t>
    </rPh>
    <rPh sb="208" eb="209">
      <t>モ</t>
    </rPh>
    <rPh sb="212" eb="214">
      <t>ショテイ</t>
    </rPh>
    <rPh sb="215" eb="217">
      <t>サンカ</t>
    </rPh>
    <rPh sb="217" eb="218">
      <t>リツ</t>
    </rPh>
    <rPh sb="219" eb="220">
      <t>イタ</t>
    </rPh>
    <rPh sb="223" eb="225">
      <t>バアイ</t>
    </rPh>
    <rPh sb="233" eb="235">
      <t>リユウ</t>
    </rPh>
    <rPh sb="236" eb="237">
      <t>カカ</t>
    </rPh>
    <rPh sb="241" eb="245">
      <t>カンリクミアイ</t>
    </rPh>
    <rPh sb="246" eb="248">
      <t>ショテイ</t>
    </rPh>
    <rPh sb="249" eb="252">
      <t>リジカイ</t>
    </rPh>
    <rPh sb="252" eb="254">
      <t>ヤクイン</t>
    </rPh>
    <rPh sb="254" eb="257">
      <t>キョウリョクキン</t>
    </rPh>
    <rPh sb="258" eb="259">
      <t>オサ</t>
    </rPh>
    <rPh sb="272" eb="274">
      <t>ブブン</t>
    </rPh>
    <rPh sb="279" eb="281">
      <t>リユウ</t>
    </rPh>
    <rPh sb="282" eb="283">
      <t>カカ</t>
    </rPh>
    <rPh sb="288" eb="289">
      <t>トコロ</t>
    </rPh>
    <rPh sb="290" eb="291">
      <t>キ</t>
    </rPh>
    <rPh sb="298" eb="300">
      <t>ビョウキ</t>
    </rPh>
    <rPh sb="301" eb="303">
      <t>カイゴ</t>
    </rPh>
    <rPh sb="307" eb="309">
      <t>ホントウ</t>
    </rPh>
    <rPh sb="310" eb="312">
      <t>サンカ</t>
    </rPh>
    <rPh sb="316" eb="317">
      <t>ムズカ</t>
    </rPh>
    <rPh sb="319" eb="320">
      <t>カタ</t>
    </rPh>
    <rPh sb="328" eb="331">
      <t>キョウリョクキン</t>
    </rPh>
    <rPh sb="332" eb="334">
      <t>シハラ</t>
    </rPh>
    <rPh sb="339" eb="341">
      <t>ココログル</t>
    </rPh>
    <rPh sb="344" eb="345">
      <t>オモ</t>
    </rPh>
    <rPh sb="358" eb="360">
      <t>ジョウキョウ</t>
    </rPh>
    <rPh sb="361" eb="362">
      <t>カタ</t>
    </rPh>
    <rPh sb="364" eb="365">
      <t>ホカ</t>
    </rPh>
    <rPh sb="367" eb="368">
      <t>カネ</t>
    </rPh>
    <rPh sb="378" eb="380">
      <t>ショウニン</t>
    </rPh>
    <rPh sb="380" eb="382">
      <t>ジコウ</t>
    </rPh>
    <rPh sb="389" eb="391">
      <t>ネンカン</t>
    </rPh>
    <rPh sb="392" eb="394">
      <t>マンエン</t>
    </rPh>
    <rPh sb="395" eb="397">
      <t>シハラ</t>
    </rPh>
    <rPh sb="403" eb="404">
      <t>キビ</t>
    </rPh>
    <rPh sb="407" eb="408">
      <t>オモ</t>
    </rPh>
    <rPh sb="412" eb="414">
      <t>メンジョ</t>
    </rPh>
    <rPh sb="415" eb="417">
      <t>ゲンガク</t>
    </rPh>
    <rPh sb="419" eb="420">
      <t>ナニ</t>
    </rPh>
    <rPh sb="421" eb="423">
      <t>ハイリョ</t>
    </rPh>
    <rPh sb="431" eb="432">
      <t>オモ</t>
    </rPh>
    <rPh sb="444" eb="445">
      <t>カタ</t>
    </rPh>
    <rPh sb="447" eb="448">
      <t>イマ</t>
    </rPh>
    <rPh sb="463" eb="465">
      <t>ジョウタイ</t>
    </rPh>
    <rPh sb="466" eb="467">
      <t>ダレ</t>
    </rPh>
    <rPh sb="475" eb="476">
      <t>オモ</t>
    </rPh>
    <rPh sb="481" eb="483">
      <t>リユウ</t>
    </rPh>
    <rPh sb="484" eb="485">
      <t>カカ</t>
    </rPh>
    <rPh sb="492" eb="493">
      <t>トコロ</t>
    </rPh>
    <rPh sb="495" eb="497">
      <t>アトアト</t>
    </rPh>
    <rPh sb="497" eb="498">
      <t>クビ</t>
    </rPh>
    <rPh sb="504" eb="506">
      <t>シンパイ</t>
    </rPh>
    <rPh sb="521" eb="522">
      <t>コト</t>
    </rPh>
    <rPh sb="523" eb="525">
      <t>シヤ</t>
    </rPh>
    <rPh sb="526" eb="527">
      <t>イ</t>
    </rPh>
    <rPh sb="530" eb="532">
      <t>コンカイ</t>
    </rPh>
    <rPh sb="533" eb="537">
      <t>カンリキヤク</t>
    </rPh>
    <rPh sb="537" eb="539">
      <t>ヘンコウ</t>
    </rPh>
    <rPh sb="540" eb="541">
      <t>アン</t>
    </rPh>
    <rPh sb="544" eb="546">
      <t>ショウサイ</t>
    </rPh>
    <rPh sb="551" eb="553">
      <t>キサイ</t>
    </rPh>
    <rPh sb="557" eb="560">
      <t>ジユウド</t>
    </rPh>
    <rPh sb="561" eb="562">
      <t>モ</t>
    </rPh>
    <rPh sb="582" eb="584">
      <t>ヨケイ</t>
    </rPh>
    <rPh sb="585" eb="587">
      <t>シンパイ</t>
    </rPh>
    <rPh sb="590" eb="591">
      <t>モウ</t>
    </rPh>
    <rPh sb="592" eb="593">
      <t>ワケ</t>
    </rPh>
    <phoneticPr fontId="9"/>
  </si>
  <si>
    <t>過去理事会
参加回数
(議事録より)</t>
    <rPh sb="0" eb="2">
      <t>カコ</t>
    </rPh>
    <rPh sb="2" eb="5">
      <t>リジカイ</t>
    </rPh>
    <rPh sb="6" eb="8">
      <t>サンカ</t>
    </rPh>
    <rPh sb="8" eb="10">
      <t>カイスウ</t>
    </rPh>
    <rPh sb="12" eb="15">
      <t>ギジロク</t>
    </rPh>
    <phoneticPr fontId="2"/>
  </si>
  <si>
    <t>プレシス本厚木コンフォート 区分所有者 各位</t>
    <phoneticPr fontId="9"/>
  </si>
  <si>
    <t>2022年9月19日(月)</t>
    <rPh sb="11" eb="12">
      <t>ゲツ</t>
    </rPh>
    <phoneticPr fontId="9"/>
  </si>
  <si>
    <t xml:space="preserve"> プレシス本厚木コンフォート管理組合</t>
    <phoneticPr fontId="9"/>
  </si>
  <si>
    <t>◎理事会協力金のルール決定に向けての最終確認アンケートです。</t>
    <rPh sb="1" eb="7">
      <t>リジカイキョウリョクキン</t>
    </rPh>
    <rPh sb="11" eb="13">
      <t>ケッテイ</t>
    </rPh>
    <rPh sb="14" eb="15">
      <t>ム</t>
    </rPh>
    <rPh sb="18" eb="20">
      <t>サイシュウ</t>
    </rPh>
    <rPh sb="20" eb="22">
      <t>カクニン</t>
    </rPh>
    <phoneticPr fontId="9"/>
  </si>
  <si>
    <t>＜アンケートの背景・目的＞</t>
    <rPh sb="7" eb="9">
      <t>ハイケイ</t>
    </rPh>
    <rPh sb="10" eb="12">
      <t>モクテキ</t>
    </rPh>
    <phoneticPr fontId="9"/>
  </si>
  <si>
    <t>・</t>
    <phoneticPr fontId="9"/>
  </si>
  <si>
    <t>第1期～第9期まで輪番制1年周期で回していたが、理事会参加率が低い期も多数あり、</t>
    <rPh sb="0" eb="1">
      <t>ダイ</t>
    </rPh>
    <rPh sb="2" eb="3">
      <t>キ</t>
    </rPh>
    <rPh sb="4" eb="5">
      <t>ダイ</t>
    </rPh>
    <rPh sb="6" eb="7">
      <t>キ</t>
    </rPh>
    <rPh sb="9" eb="12">
      <t>リンバンセイ</t>
    </rPh>
    <rPh sb="13" eb="14">
      <t>ネン</t>
    </rPh>
    <rPh sb="14" eb="16">
      <t>シュウキ</t>
    </rPh>
    <rPh sb="17" eb="18">
      <t>マワ</t>
    </rPh>
    <rPh sb="24" eb="27">
      <t>リジカイ</t>
    </rPh>
    <rPh sb="27" eb="30">
      <t>サンカリツ</t>
    </rPh>
    <rPh sb="31" eb="32">
      <t>ヒク</t>
    </rPh>
    <rPh sb="33" eb="34">
      <t>キ</t>
    </rPh>
    <rPh sb="35" eb="37">
      <t>タスウ</t>
    </rPh>
    <phoneticPr fontId="9"/>
  </si>
  <si>
    <t>賃借人含めて1度も理事会へ参加されていない方が、約1/4の25％(17/69戸)となっており、</t>
    <rPh sb="0" eb="3">
      <t>チンシャクニン</t>
    </rPh>
    <rPh sb="3" eb="4">
      <t>フク</t>
    </rPh>
    <rPh sb="7" eb="8">
      <t>ド</t>
    </rPh>
    <rPh sb="9" eb="12">
      <t>リジカイ</t>
    </rPh>
    <rPh sb="13" eb="15">
      <t>サンカ</t>
    </rPh>
    <rPh sb="21" eb="22">
      <t>カタ</t>
    </rPh>
    <rPh sb="24" eb="25">
      <t>ヤク</t>
    </rPh>
    <rPh sb="38" eb="39">
      <t>ト</t>
    </rPh>
    <phoneticPr fontId="9"/>
  </si>
  <si>
    <t>通算の理事会参加回数3回以下の方が、約半分の48％(33/69)となっており、</t>
    <rPh sb="0" eb="2">
      <t>ツウサン</t>
    </rPh>
    <rPh sb="3" eb="6">
      <t>リジカイ</t>
    </rPh>
    <rPh sb="6" eb="8">
      <t>サンカ</t>
    </rPh>
    <rPh sb="8" eb="10">
      <t>カイスウ</t>
    </rPh>
    <rPh sb="11" eb="12">
      <t>カイ</t>
    </rPh>
    <rPh sb="12" eb="14">
      <t>イカ</t>
    </rPh>
    <rPh sb="15" eb="16">
      <t>カタ</t>
    </rPh>
    <rPh sb="18" eb="19">
      <t>ヤク</t>
    </rPh>
    <rPh sb="19" eb="21">
      <t>ハンブン</t>
    </rPh>
    <phoneticPr fontId="9"/>
  </si>
  <si>
    <t>また、その中で一部の人へ管理組合業務が偏っている事を込めて、第9期第1回臨時総会で、</t>
    <rPh sb="12" eb="16">
      <t>カンリクミアイ</t>
    </rPh>
    <rPh sb="24" eb="25">
      <t>コト</t>
    </rPh>
    <rPh sb="26" eb="27">
      <t>コ</t>
    </rPh>
    <rPh sb="30" eb="31">
      <t>ダイ</t>
    </rPh>
    <rPh sb="32" eb="33">
      <t>キ</t>
    </rPh>
    <rPh sb="33" eb="34">
      <t>ダイ</t>
    </rPh>
    <rPh sb="35" eb="36">
      <t>カイ</t>
    </rPh>
    <rPh sb="36" eb="38">
      <t>リンジ</t>
    </rPh>
    <rPh sb="38" eb="40">
      <t>ソウカイ</t>
    </rPh>
    <phoneticPr fontId="9"/>
  </si>
  <si>
    <t>第3号議案：輪番制の理事会参加範囲の拡大、第4号議案：協力金の設定を議案としたが、</t>
    <phoneticPr fontId="9"/>
  </si>
  <si>
    <t>議決権行使としては半数であり、半数以上の合意は得られたが、第4号議案：協力金の設定の部分で、</t>
    <rPh sb="0" eb="5">
      <t>ギケツケンコウシ</t>
    </rPh>
    <rPh sb="9" eb="11">
      <t>ハンスウ</t>
    </rPh>
    <rPh sb="29" eb="30">
      <t>ダイ</t>
    </rPh>
    <rPh sb="31" eb="32">
      <t>ゴウ</t>
    </rPh>
    <rPh sb="32" eb="34">
      <t>ギアン</t>
    </rPh>
    <phoneticPr fontId="9"/>
  </si>
  <si>
    <t>総会内で一部懸念事項が出た事から総会の議案を保留にして、改めてアンケートを実施する事としました。</t>
    <rPh sb="0" eb="2">
      <t>ソウカイ</t>
    </rPh>
    <rPh sb="2" eb="3">
      <t>ナイ</t>
    </rPh>
    <rPh sb="4" eb="6">
      <t>イチブ</t>
    </rPh>
    <rPh sb="6" eb="10">
      <t>ケネンジコウ</t>
    </rPh>
    <rPh sb="11" eb="12">
      <t>デ</t>
    </rPh>
    <rPh sb="13" eb="14">
      <t>コト</t>
    </rPh>
    <phoneticPr fontId="9"/>
  </si>
  <si>
    <t>理事会の中で検討した結果、管理組合への自立を促す事を目的として、</t>
    <rPh sb="13" eb="15">
      <t>カンリ</t>
    </rPh>
    <rPh sb="15" eb="17">
      <t>クミアイ</t>
    </rPh>
    <rPh sb="19" eb="21">
      <t>ジリツ</t>
    </rPh>
    <rPh sb="22" eb="23">
      <t>ウナガ</t>
    </rPh>
    <rPh sb="24" eb="25">
      <t>コト</t>
    </rPh>
    <rPh sb="26" eb="28">
      <t>モクテキ</t>
    </rPh>
    <phoneticPr fontId="9"/>
  </si>
  <si>
    <t>また管理組合活動に貢献する方法として、①時間 or ②金銭のどちらかを負担する事としました。</t>
    <phoneticPr fontId="9"/>
  </si>
  <si>
    <t>＜一部書面意見に対する回答＞</t>
    <rPh sb="1" eb="3">
      <t>イチブ</t>
    </rPh>
    <rPh sb="3" eb="5">
      <t>ショメン</t>
    </rPh>
    <rPh sb="5" eb="7">
      <t>イケン</t>
    </rPh>
    <rPh sb="8" eb="9">
      <t>タイ</t>
    </rPh>
    <rPh sb="11" eb="13">
      <t>カイトウ</t>
    </rPh>
    <phoneticPr fontId="9"/>
  </si>
  <si>
    <t xml:space="preserve">金銭的協力を求めるのではなく、議決権を理事会に全て委任してもらうなど、経済的負担を強いない案を提案したい。 </t>
    <phoneticPr fontId="9"/>
  </si>
  <si>
    <t>→回答：理事会としては、管理組合運営に関心が無くなる方向でのルール変更は予定しておりません。</t>
    <rPh sb="1" eb="3">
      <t>カイトウ</t>
    </rPh>
    <rPh sb="4" eb="7">
      <t>リジカイ</t>
    </rPh>
    <rPh sb="12" eb="16">
      <t>カンリクミアイ</t>
    </rPh>
    <rPh sb="16" eb="18">
      <t>ウンエイ</t>
    </rPh>
    <rPh sb="19" eb="21">
      <t>カンシン</t>
    </rPh>
    <rPh sb="22" eb="23">
      <t>ナ</t>
    </rPh>
    <rPh sb="26" eb="28">
      <t>ホウコウ</t>
    </rPh>
    <rPh sb="33" eb="35">
      <t>ヘンコウ</t>
    </rPh>
    <rPh sb="36" eb="38">
      <t>ヨテイ</t>
    </rPh>
    <phoneticPr fontId="9"/>
  </si>
  <si>
    <t>協力金を徴収する実行性はあるのか？</t>
    <rPh sb="0" eb="3">
      <t>キョウリョクキン</t>
    </rPh>
    <rPh sb="4" eb="6">
      <t>チョウシュウ</t>
    </rPh>
    <rPh sb="8" eb="10">
      <t>ジッコウ</t>
    </rPh>
    <rPh sb="10" eb="11">
      <t>セイ</t>
    </rPh>
    <phoneticPr fontId="9"/>
  </si>
  <si>
    <t>→回答：2ページ目に管理規約変更の素案を作成しましたので、内容をご確認下さい。</t>
    <rPh sb="1" eb="3">
      <t>カイトウ</t>
    </rPh>
    <rPh sb="8" eb="9">
      <t>メ</t>
    </rPh>
    <rPh sb="10" eb="12">
      <t>カンリ</t>
    </rPh>
    <rPh sb="12" eb="14">
      <t>キヤク</t>
    </rPh>
    <rPh sb="14" eb="16">
      <t>ヘンコウ</t>
    </rPh>
    <rPh sb="17" eb="19">
      <t>ソアン</t>
    </rPh>
    <rPh sb="20" eb="22">
      <t>サクセイ</t>
    </rPh>
    <rPh sb="29" eb="31">
      <t>ナイヨウ</t>
    </rPh>
    <rPh sb="33" eb="35">
      <t>カクニン</t>
    </rPh>
    <rPh sb="35" eb="36">
      <t>クダ</t>
    </rPh>
    <phoneticPr fontId="9"/>
  </si>
  <si>
    <t>今回のアンケートから理事会の業務効率化の為、Microsoft Formsを使った電子アンケートでの回答も可能としました。</t>
    <rPh sb="0" eb="2">
      <t>コンカイ</t>
    </rPh>
    <rPh sb="10" eb="13">
      <t>リジカイ</t>
    </rPh>
    <rPh sb="14" eb="16">
      <t>ギョウム</t>
    </rPh>
    <rPh sb="16" eb="19">
      <t>コウリツカ</t>
    </rPh>
    <rPh sb="20" eb="21">
      <t>タメ</t>
    </rPh>
    <rPh sb="38" eb="39">
      <t>ツカ</t>
    </rPh>
    <rPh sb="41" eb="43">
      <t>デンシ</t>
    </rPh>
    <rPh sb="50" eb="52">
      <t>カイトウ</t>
    </rPh>
    <rPh sb="53" eb="55">
      <t>カノウ</t>
    </rPh>
    <phoneticPr fontId="9"/>
  </si>
  <si>
    <t>右記、QRコードから、Formsのアンケートで回答する事も可能です。</t>
    <rPh sb="0" eb="2">
      <t>ウキ</t>
    </rPh>
    <rPh sb="23" eb="25">
      <t>カイトウ</t>
    </rPh>
    <rPh sb="27" eb="28">
      <t>コト</t>
    </rPh>
    <rPh sb="29" eb="31">
      <t>カノウ</t>
    </rPh>
    <phoneticPr fontId="9"/>
  </si>
  <si>
    <t>https://forms.office.com/r/RCLvDEPtMG</t>
  </si>
  <si>
    <t>【回答要望期限】：～2022年10月2日(日)</t>
    <rPh sb="1" eb="3">
      <t>カイトウ</t>
    </rPh>
    <rPh sb="3" eb="5">
      <t>ヨウボウ</t>
    </rPh>
    <rPh sb="5" eb="7">
      <t>キゲン</t>
    </rPh>
    <phoneticPr fontId="9"/>
  </si>
  <si>
    <t>---------------------------------------- ✂ 切り取り線 ✂ --------------------------------------------------</t>
    <rPh sb="43" eb="44">
      <t>キ</t>
    </rPh>
    <rPh sb="45" eb="46">
      <t>ト</t>
    </rPh>
    <rPh sb="47" eb="48">
      <t>セン</t>
    </rPh>
    <phoneticPr fontId="9"/>
  </si>
  <si>
    <t>※設問(各設問への丸付けと、意見もあれば記載願います。)： (　　　 　)号室、名前(　 　 　　　　　　　　)</t>
    <rPh sb="4" eb="5">
      <t>カク</t>
    </rPh>
    <rPh sb="5" eb="7">
      <t>セツモン</t>
    </rPh>
    <rPh sb="9" eb="10">
      <t>マル</t>
    </rPh>
    <rPh sb="14" eb="16">
      <t>イケン</t>
    </rPh>
    <phoneticPr fontId="9"/>
  </si>
  <si>
    <t>No.3：第9期第1回臨時総会 第4号議案 理事会役員協力金制度追加承認の件に対して、</t>
    <rPh sb="16" eb="17">
      <t>ダイ</t>
    </rPh>
    <rPh sb="18" eb="19">
      <t>ゴウ</t>
    </rPh>
    <rPh sb="19" eb="21">
      <t>ギアン</t>
    </rPh>
    <rPh sb="22" eb="25">
      <t>リジカイ</t>
    </rPh>
    <rPh sb="25" eb="27">
      <t>ヤクイン</t>
    </rPh>
    <rPh sb="27" eb="30">
      <t>キョウリョクキン</t>
    </rPh>
    <rPh sb="30" eb="32">
      <t>セイド</t>
    </rPh>
    <rPh sb="32" eb="34">
      <t>ツイカ</t>
    </rPh>
    <rPh sb="34" eb="36">
      <t>ショウニン</t>
    </rPh>
    <rPh sb="37" eb="38">
      <t>ケン</t>
    </rPh>
    <rPh sb="39" eb="40">
      <t>タイ</t>
    </rPh>
    <phoneticPr fontId="9"/>
  </si>
  <si>
    <t>管理組合活動に貢献する方法として、1.時間 or 2.金銭 以外で貢献出来る手段をフリーフォームで回答願います。</t>
    <rPh sb="0" eb="2">
      <t>カンリ</t>
    </rPh>
    <rPh sb="30" eb="32">
      <t>イガイ</t>
    </rPh>
    <rPh sb="33" eb="35">
      <t>コウケン</t>
    </rPh>
    <rPh sb="35" eb="37">
      <t>デキ</t>
    </rPh>
    <rPh sb="38" eb="40">
      <t>シュダン</t>
    </rPh>
    <rPh sb="49" eb="51">
      <t>カイトウ</t>
    </rPh>
    <rPh sb="51" eb="52">
      <t>ネガ</t>
    </rPh>
    <phoneticPr fontId="9"/>
  </si>
  <si>
    <t>No.4：第9期第1回臨時総会 第4号議案 理事会役員協力金制度追加承認の件に対して、</t>
    <phoneticPr fontId="9"/>
  </si>
  <si>
    <r>
      <t>月額5,000円(年額60,000円)の金額は妥当か否か？</t>
    </r>
    <r>
      <rPr>
        <b/>
        <u/>
        <sz val="14"/>
        <color theme="1"/>
        <rFont val="Meiryo UI"/>
        <family val="3"/>
        <charset val="128"/>
      </rPr>
      <t>(主に通算理事会参加回数が4回以上の方の意見を参考とさせて頂きます。)</t>
    </r>
    <rPh sb="0" eb="2">
      <t>ツキガク</t>
    </rPh>
    <rPh sb="7" eb="8">
      <t>エン</t>
    </rPh>
    <rPh sb="9" eb="11">
      <t>ネンガク</t>
    </rPh>
    <rPh sb="17" eb="18">
      <t>エン</t>
    </rPh>
    <rPh sb="20" eb="22">
      <t>キンガク</t>
    </rPh>
    <rPh sb="23" eb="25">
      <t>ダトウ</t>
    </rPh>
    <rPh sb="26" eb="27">
      <t>イナ</t>
    </rPh>
    <rPh sb="30" eb="31">
      <t>オモ</t>
    </rPh>
    <rPh sb="32" eb="34">
      <t>ツウサン</t>
    </rPh>
    <rPh sb="34" eb="37">
      <t>リジカイ</t>
    </rPh>
    <rPh sb="37" eb="39">
      <t>サンカ</t>
    </rPh>
    <rPh sb="39" eb="41">
      <t>カイスウ</t>
    </rPh>
    <rPh sb="43" eb="44">
      <t>カイ</t>
    </rPh>
    <rPh sb="44" eb="46">
      <t>イジョウ</t>
    </rPh>
    <rPh sb="47" eb="48">
      <t>カタ</t>
    </rPh>
    <rPh sb="49" eb="51">
      <t>イケン</t>
    </rPh>
    <rPh sb="52" eb="54">
      <t>サンコウ</t>
    </rPh>
    <rPh sb="58" eb="59">
      <t>イタダ</t>
    </rPh>
    <phoneticPr fontId="9"/>
  </si>
  <si>
    <t>※尚、大変申し訳ありませんが、一度も理事会参加された事の無い方の意見は、基本的に意見を反映させる予定はありません。</t>
    <rPh sb="1" eb="2">
      <t>ナオ</t>
    </rPh>
    <rPh sb="3" eb="5">
      <t>タイヘン</t>
    </rPh>
    <rPh sb="5" eb="6">
      <t>モウ</t>
    </rPh>
    <rPh sb="7" eb="8">
      <t>ワケ</t>
    </rPh>
    <rPh sb="15" eb="17">
      <t>イチド</t>
    </rPh>
    <rPh sb="18" eb="21">
      <t>リジカイ</t>
    </rPh>
    <rPh sb="21" eb="23">
      <t>サンカ</t>
    </rPh>
    <rPh sb="26" eb="27">
      <t>コト</t>
    </rPh>
    <rPh sb="28" eb="29">
      <t>ナ</t>
    </rPh>
    <rPh sb="30" eb="31">
      <t>カタ</t>
    </rPh>
    <rPh sb="32" eb="34">
      <t>イケン</t>
    </rPh>
    <rPh sb="36" eb="39">
      <t>キホンテキ</t>
    </rPh>
    <rPh sb="40" eb="42">
      <t>イケン</t>
    </rPh>
    <rPh sb="43" eb="45">
      <t>ハンエイ</t>
    </rPh>
    <rPh sb="48" eb="50">
      <t>ヨテイ</t>
    </rPh>
    <phoneticPr fontId="9"/>
  </si>
  <si>
    <t>a. Yes(妥当である)</t>
    <rPh sb="7" eb="9">
      <t>ダトウ</t>
    </rPh>
    <phoneticPr fontId="9"/>
  </si>
  <si>
    <t>b. No(5,000円以上必要)</t>
    <rPh sb="11" eb="12">
      <t>エン</t>
    </rPh>
    <rPh sb="12" eb="14">
      <t>イジョウ</t>
    </rPh>
    <rPh sb="14" eb="16">
      <t>ヒツヨウ</t>
    </rPh>
    <phoneticPr fontId="9"/>
  </si>
  <si>
    <t>c. No(5,000円以下で十分)</t>
    <rPh sb="11" eb="12">
      <t>エン</t>
    </rPh>
    <rPh sb="12" eb="14">
      <t>イカ</t>
    </rPh>
    <rPh sb="15" eb="17">
      <t>ジュウブン</t>
    </rPh>
    <phoneticPr fontId="9"/>
  </si>
  <si>
    <t>d. その他 (</t>
    <rPh sb="5" eb="6">
      <t>タ</t>
    </rPh>
    <phoneticPr fontId="9"/>
  </si>
  <si>
    <t>)</t>
    <phoneticPr fontId="9"/>
  </si>
  <si>
    <t>No.5：第9期第1回臨時総会 第4号議案 理事会役員協力金制度追加承認の件に対して、</t>
    <phoneticPr fontId="9"/>
  </si>
  <si>
    <t>その他 No.3,No.4以外でのルール関係で提案がありましたら、フリーフォームで回答願います。</t>
    <rPh sb="2" eb="3">
      <t>タ</t>
    </rPh>
    <rPh sb="13" eb="15">
      <t>イガイ</t>
    </rPh>
    <rPh sb="20" eb="22">
      <t>カンケイ</t>
    </rPh>
    <rPh sb="23" eb="25">
      <t>テイアン</t>
    </rPh>
    <rPh sb="41" eb="43">
      <t>カイトウ</t>
    </rPh>
    <rPh sb="43" eb="44">
      <t>ネガ</t>
    </rPh>
    <phoneticPr fontId="9"/>
  </si>
  <si>
    <t>【変更点】</t>
    <rPh sb="1" eb="3">
      <t>ヘンコウ</t>
    </rPh>
    <rPh sb="3" eb="4">
      <t>テン</t>
    </rPh>
    <phoneticPr fontId="9"/>
  </si>
  <si>
    <r>
      <t>(</t>
    </r>
    <r>
      <rPr>
        <b/>
        <u/>
        <sz val="10"/>
        <color rgb="FFFF0000"/>
        <rFont val="Meiryo UI"/>
        <family val="3"/>
        <charset val="128"/>
      </rPr>
      <t>下線部分</t>
    </r>
    <r>
      <rPr>
        <sz val="10"/>
        <color theme="1"/>
        <rFont val="Meiryo UI"/>
        <family val="3"/>
        <charset val="128"/>
      </rPr>
      <t>が今回の改正部分)　　</t>
    </r>
    <rPh sb="1" eb="3">
      <t>カセン</t>
    </rPh>
    <rPh sb="3" eb="5">
      <t>ブブン</t>
    </rPh>
    <rPh sb="6" eb="8">
      <t>コンカイ</t>
    </rPh>
    <rPh sb="9" eb="11">
      <t>カイセイ</t>
    </rPh>
    <rPh sb="11" eb="13">
      <t>ブブン</t>
    </rPh>
    <phoneticPr fontId="9"/>
  </si>
  <si>
    <t>変更理由</t>
    <rPh sb="0" eb="2">
      <t>ヘンコウ</t>
    </rPh>
    <rPh sb="2" eb="4">
      <t>リユウ</t>
    </rPh>
    <phoneticPr fontId="9"/>
  </si>
  <si>
    <t>（管理費等）</t>
    <phoneticPr fontId="9"/>
  </si>
  <si>
    <t>（管理費等）</t>
  </si>
  <si>
    <t>第２５条 区分所有者は、敷地及び共用部分等の管理に要する経費に充てるため、</t>
    <phoneticPr fontId="9"/>
  </si>
  <si>
    <t>第２５条 区分所有者は、敷地及び共用部分等の管理に要する経費に充てるため、</t>
  </si>
  <si>
    <t>　次の費用（以下「管理費等」という。）を管理組合に納入しなければならない。 　</t>
    <phoneticPr fontId="9"/>
  </si>
  <si>
    <t>　次の費用（以下「管理費等」という。）を管理組合に納入しなければならない。 　</t>
  </si>
  <si>
    <t>一 管理費</t>
    <phoneticPr fontId="9"/>
  </si>
  <si>
    <t>一 管理費</t>
  </si>
  <si>
    <t>二 修繕積立金</t>
    <phoneticPr fontId="9"/>
  </si>
  <si>
    <t>二 修繕積立金</t>
  </si>
  <si>
    <t>２ 管理費等の額については、各区分所有者の共用部分の共有持分に応じて算出するものとする。</t>
    <phoneticPr fontId="9"/>
  </si>
  <si>
    <t>２ 管理費等の額については、各区分所有者の共用部分の共有持分に応じて算出するものとする。</t>
  </si>
  <si>
    <t>（理事会協力金）</t>
    <rPh sb="1" eb="4">
      <t>リジカイ</t>
    </rPh>
    <phoneticPr fontId="9"/>
  </si>
  <si>
    <t>協力金徴収を管理規約でルール化し、</t>
    <rPh sb="0" eb="5">
      <t>キョウリョクキンチョウシュウ</t>
    </rPh>
    <rPh sb="6" eb="10">
      <t>カンリキヤク</t>
    </rPh>
    <rPh sb="14" eb="15">
      <t>カ</t>
    </rPh>
    <phoneticPr fontId="9"/>
  </si>
  <si>
    <t>第２５条の２ 当マンションの区分所有者は、前条の管理費等のほかに、</t>
    <phoneticPr fontId="9"/>
  </si>
  <si>
    <t>管理会社の口座振替で、確実に徴収出来るようにしている。</t>
    <rPh sb="0" eb="2">
      <t>カンリ</t>
    </rPh>
    <rPh sb="2" eb="4">
      <t>カイシャ</t>
    </rPh>
    <rPh sb="5" eb="9">
      <t>コウザフリカエ</t>
    </rPh>
    <rPh sb="11" eb="13">
      <t>カクジツ</t>
    </rPh>
    <phoneticPr fontId="9"/>
  </si>
  <si>
    <t>総会が定める額の理事会協力金を管理組合に納入しなければならない。</t>
    <rPh sb="8" eb="11">
      <t>リジカイ</t>
    </rPh>
    <phoneticPr fontId="9"/>
  </si>
  <si>
    <t>第３節 役 員</t>
  </si>
  <si>
    <t>第３節 役 員</t>
    <phoneticPr fontId="9"/>
  </si>
  <si>
    <t>（役員）</t>
    <phoneticPr fontId="9"/>
  </si>
  <si>
    <t>　第３５条 管理組合に次の役員を置く。</t>
    <phoneticPr fontId="9"/>
  </si>
  <si>
    <t>　一 理事長</t>
    <phoneticPr fontId="9"/>
  </si>
  <si>
    <t>　二 副理事長 １名</t>
    <phoneticPr fontId="9"/>
  </si>
  <si>
    <t xml:space="preserve">　三 会計担当理事 １名 </t>
    <phoneticPr fontId="9"/>
  </si>
  <si>
    <t>　五 監事 １名</t>
    <phoneticPr fontId="9"/>
  </si>
  <si>
    <t>　２ 理事は、当マンションの組合員及び組合員の推薦を受け</t>
    <phoneticPr fontId="9"/>
  </si>
  <si>
    <t>　　　理事会の承認を得た占有者のうちから、理事長及び監事は、</t>
    <phoneticPr fontId="9"/>
  </si>
  <si>
    <t>　　　当マンションに現に居住する組合員のうちから、総会で選任し、又は解任する</t>
    <phoneticPr fontId="9"/>
  </si>
  <si>
    <t>　３ 理事及び監事の選出は輪番制を基本とし、立候補または推薦があった場合は、</t>
    <phoneticPr fontId="9"/>
  </si>
  <si>
    <t>　　　理事会の承認を得て、総会で選任し、又は解任する。</t>
    <phoneticPr fontId="9"/>
  </si>
  <si>
    <r>
      <rPr>
        <b/>
        <sz val="10"/>
        <color rgb="FFFF0000"/>
        <rFont val="Meiryo UI"/>
        <family val="3"/>
        <charset val="128"/>
      </rPr>
      <t>　</t>
    </r>
    <r>
      <rPr>
        <b/>
        <u/>
        <sz val="10"/>
        <color rgb="FFFF0000"/>
        <rFont val="Meiryo UI"/>
        <family val="3"/>
        <charset val="128"/>
      </rPr>
      <t>４ 第２項、第３項により、役員候補になる事が出来ない役員</t>
    </r>
    <rPh sb="3" eb="4">
      <t>ダイ</t>
    </rPh>
    <rPh sb="5" eb="6">
      <t>コウ</t>
    </rPh>
    <rPh sb="7" eb="8">
      <t>ダイ</t>
    </rPh>
    <rPh sb="9" eb="10">
      <t>コウ</t>
    </rPh>
    <rPh sb="21" eb="22">
      <t>コト</t>
    </rPh>
    <rPh sb="23" eb="25">
      <t>デキ</t>
    </rPh>
    <rPh sb="27" eb="29">
      <t>ヤクイン</t>
    </rPh>
    <phoneticPr fontId="9"/>
  </si>
  <si>
    <t>理事会へ物理的に参加出来ない方や</t>
    <rPh sb="0" eb="3">
      <t>リジカイ</t>
    </rPh>
    <rPh sb="4" eb="7">
      <t>ブツリテキ</t>
    </rPh>
    <rPh sb="8" eb="10">
      <t>サンカ</t>
    </rPh>
    <rPh sb="10" eb="12">
      <t>デキ</t>
    </rPh>
    <rPh sb="14" eb="15">
      <t>カタ</t>
    </rPh>
    <phoneticPr fontId="9"/>
  </si>
  <si>
    <r>
      <rPr>
        <b/>
        <sz val="10"/>
        <color rgb="FFFF0000"/>
        <rFont val="Meiryo UI"/>
        <family val="3"/>
        <charset val="128"/>
      </rPr>
      <t>　　　</t>
    </r>
    <r>
      <rPr>
        <b/>
        <u/>
        <sz val="10"/>
        <color rgb="FFFF0000"/>
        <rFont val="Meiryo UI"/>
        <family val="3"/>
        <charset val="128"/>
      </rPr>
      <t>及び理事会参加率が低い役員に対しては、</t>
    </r>
    <phoneticPr fontId="9"/>
  </si>
  <si>
    <t>高齢で理事会参加出来ない方と、理事会参加率が低い方から、</t>
    <rPh sb="15" eb="18">
      <t>リジカイ</t>
    </rPh>
    <rPh sb="18" eb="21">
      <t>サンカリツ</t>
    </rPh>
    <rPh sb="22" eb="23">
      <t>ヒク</t>
    </rPh>
    <rPh sb="24" eb="25">
      <t>カタ</t>
    </rPh>
    <phoneticPr fontId="9"/>
  </si>
  <si>
    <r>
      <rPr>
        <b/>
        <sz val="10"/>
        <color rgb="FFFF0000"/>
        <rFont val="Meiryo UI"/>
        <family val="3"/>
        <charset val="128"/>
      </rPr>
      <t>　　　</t>
    </r>
    <r>
      <rPr>
        <b/>
        <u/>
        <sz val="10"/>
        <color rgb="FFFF0000"/>
        <rFont val="Meiryo UI"/>
        <family val="3"/>
        <charset val="128"/>
      </rPr>
      <t>管理組合は、総会の決議により、理事会協力金を賦課することができる。</t>
    </r>
    <rPh sb="18" eb="21">
      <t>リジカイ</t>
    </rPh>
    <rPh sb="23" eb="24">
      <t>キン</t>
    </rPh>
    <phoneticPr fontId="9"/>
  </si>
  <si>
    <t>協力金を貰う記載としており、</t>
    <rPh sb="0" eb="3">
      <t>キョウリョクキン</t>
    </rPh>
    <rPh sb="4" eb="5">
      <t>モラ</t>
    </rPh>
    <rPh sb="6" eb="8">
      <t>キサイ</t>
    </rPh>
    <phoneticPr fontId="9"/>
  </si>
  <si>
    <r>
      <rPr>
        <b/>
        <sz val="10"/>
        <color rgb="FFFF0000"/>
        <rFont val="Meiryo UI"/>
        <family val="3"/>
        <charset val="128"/>
      </rPr>
      <t>　　　</t>
    </r>
    <r>
      <rPr>
        <b/>
        <u/>
        <sz val="10"/>
        <color rgb="FFFF0000"/>
        <rFont val="Meiryo UI"/>
        <family val="3"/>
        <charset val="128"/>
      </rPr>
      <t>この場合において、理事会協力金は、管理費会計に充当する。</t>
    </r>
    <rPh sb="12" eb="15">
      <t>リジカイ</t>
    </rPh>
    <rPh sb="17" eb="18">
      <t>キン</t>
    </rPh>
    <phoneticPr fontId="9"/>
  </si>
  <si>
    <t>詳細なルールは総会決議で、ある程度自由度を持たせておく。</t>
    <phoneticPr fontId="9"/>
  </si>
  <si>
    <t xml:space="preserve">　４ 理事長、副理事長は、理事の互選により選任し、又は解任する。 </t>
    <phoneticPr fontId="9"/>
  </si>
  <si>
    <t>※理事会 輪番制 参加有無 確認用資料  (第1期~第9期途中まで) 2022年9月12日時点</t>
    <rPh sb="1" eb="4">
      <t>リジカイ</t>
    </rPh>
    <rPh sb="5" eb="8">
      <t>リンバンセイ</t>
    </rPh>
    <rPh sb="9" eb="11">
      <t>サンカ</t>
    </rPh>
    <rPh sb="11" eb="13">
      <t>ウム</t>
    </rPh>
    <rPh sb="14" eb="16">
      <t>カクニン</t>
    </rPh>
    <rPh sb="16" eb="17">
      <t>ヨウ</t>
    </rPh>
    <rPh sb="17" eb="19">
      <t>シリョウ</t>
    </rPh>
    <phoneticPr fontId="9"/>
  </si>
  <si>
    <t>輪番表(現状)</t>
    <rPh sb="0" eb="2">
      <t>リンバン</t>
    </rPh>
    <rPh sb="2" eb="3">
      <t>ヒョウ</t>
    </rPh>
    <rPh sb="4" eb="6">
      <t>ゲンジョウ</t>
    </rPh>
    <phoneticPr fontId="9"/>
  </si>
  <si>
    <t>第1期</t>
    <rPh sb="0" eb="1">
      <t>ダイ</t>
    </rPh>
    <rPh sb="2" eb="3">
      <t>キ</t>
    </rPh>
    <phoneticPr fontId="9"/>
  </si>
  <si>
    <t>第2期</t>
    <rPh sb="0" eb="1">
      <t>ダイ</t>
    </rPh>
    <rPh sb="2" eb="3">
      <t>キ</t>
    </rPh>
    <phoneticPr fontId="9"/>
  </si>
  <si>
    <t>第3期</t>
    <rPh sb="0" eb="1">
      <t>ダイ</t>
    </rPh>
    <rPh sb="2" eb="3">
      <t>キ</t>
    </rPh>
    <phoneticPr fontId="9"/>
  </si>
  <si>
    <t>第4期</t>
    <rPh sb="0" eb="1">
      <t>ダイ</t>
    </rPh>
    <rPh sb="2" eb="3">
      <t>キ</t>
    </rPh>
    <phoneticPr fontId="9"/>
  </si>
  <si>
    <t>第5期</t>
    <rPh sb="0" eb="1">
      <t>ダイ</t>
    </rPh>
    <rPh sb="2" eb="3">
      <t>キ</t>
    </rPh>
    <phoneticPr fontId="9"/>
  </si>
  <si>
    <t>第6期</t>
    <rPh sb="0" eb="1">
      <t>ダイ</t>
    </rPh>
    <rPh sb="2" eb="3">
      <t>キ</t>
    </rPh>
    <phoneticPr fontId="9"/>
  </si>
  <si>
    <t>第7期</t>
    <rPh sb="0" eb="1">
      <t>ダイ</t>
    </rPh>
    <rPh sb="2" eb="3">
      <t>キ</t>
    </rPh>
    <phoneticPr fontId="9"/>
  </si>
  <si>
    <t>第8期</t>
    <rPh sb="0" eb="1">
      <t>ダイ</t>
    </rPh>
    <rPh sb="2" eb="3">
      <t>キ</t>
    </rPh>
    <phoneticPr fontId="9"/>
  </si>
  <si>
    <t>第9期</t>
    <rPh sb="0" eb="1">
      <t>ダイ</t>
    </rPh>
    <rPh sb="2" eb="3">
      <t>キ</t>
    </rPh>
    <phoneticPr fontId="9"/>
  </si>
  <si>
    <t>：理事会出席者 4人以下のケース</t>
    <rPh sb="1" eb="4">
      <t>リジカイ</t>
    </rPh>
    <rPh sb="4" eb="7">
      <t>シュッセキシャ</t>
    </rPh>
    <rPh sb="9" eb="10">
      <t>ニン</t>
    </rPh>
    <rPh sb="10" eb="12">
      <t>イカ</t>
    </rPh>
    <phoneticPr fontId="9"/>
  </si>
  <si>
    <t>理事会参加</t>
    <rPh sb="0" eb="3">
      <t>リジカイ</t>
    </rPh>
    <rPh sb="3" eb="5">
      <t>サンカ</t>
    </rPh>
    <phoneticPr fontId="9"/>
  </si>
  <si>
    <t>理事会実施日</t>
    <rPh sb="0" eb="3">
      <t>リジカイ</t>
    </rPh>
    <rPh sb="3" eb="5">
      <t>ジッシ</t>
    </rPh>
    <rPh sb="5" eb="6">
      <t>ビ</t>
    </rPh>
    <phoneticPr fontId="9"/>
  </si>
  <si>
    <t>号室</t>
    <rPh sb="0" eb="2">
      <t>ゴウシツ</t>
    </rPh>
    <phoneticPr fontId="9"/>
  </si>
  <si>
    <t>輪番制</t>
    <phoneticPr fontId="9"/>
  </si>
  <si>
    <t>参加</t>
    <rPh sb="0" eb="2">
      <t>サンカ</t>
    </rPh>
    <phoneticPr fontId="9"/>
  </si>
  <si>
    <t>不参加</t>
    <rPh sb="0" eb="3">
      <t>フサンカ</t>
    </rPh>
    <phoneticPr fontId="9"/>
  </si>
  <si>
    <t>出席率</t>
    <rPh sb="0" eb="3">
      <t>シュッセキリツ</t>
    </rPh>
    <phoneticPr fontId="9"/>
  </si>
  <si>
    <t>第1回</t>
    <phoneticPr fontId="9"/>
  </si>
  <si>
    <t>第2回</t>
    <phoneticPr fontId="9"/>
  </si>
  <si>
    <t>第3回</t>
    <phoneticPr fontId="9"/>
  </si>
  <si>
    <t>第4回</t>
    <phoneticPr fontId="9"/>
  </si>
  <si>
    <t>or</t>
    <phoneticPr fontId="9"/>
  </si>
  <si>
    <t>立候補</t>
    <rPh sb="0" eb="3">
      <t>リッコウホ</t>
    </rPh>
    <phoneticPr fontId="9"/>
  </si>
  <si>
    <t>15:00-16:10</t>
    <phoneticPr fontId="9"/>
  </si>
  <si>
    <t>10:00-11:00</t>
    <phoneticPr fontId="9"/>
  </si>
  <si>
    <t>10:00-11:30</t>
    <phoneticPr fontId="9"/>
  </si>
  <si>
    <t>10:00-11:40</t>
    <phoneticPr fontId="9"/>
  </si>
  <si>
    <t>輪番制</t>
  </si>
  <si>
    <t>不参加</t>
  </si>
  <si>
    <t>参加</t>
  </si>
  <si>
    <t>立候補</t>
  </si>
  <si>
    <t>合計</t>
    <rPh sb="0" eb="2">
      <t>ゴウケイ</t>
    </rPh>
    <phoneticPr fontId="9"/>
  </si>
  <si>
    <t>第5回</t>
    <phoneticPr fontId="9"/>
  </si>
  <si>
    <t>14:10-15:20</t>
    <phoneticPr fontId="9"/>
  </si>
  <si>
    <t>10:00-11:15</t>
    <phoneticPr fontId="9"/>
  </si>
  <si>
    <t>10:00-11:35</t>
    <phoneticPr fontId="9"/>
  </si>
  <si>
    <t>引継ぎ</t>
  </si>
  <si>
    <t>対象外</t>
  </si>
  <si>
    <t>10:00-11:10</t>
    <phoneticPr fontId="9"/>
  </si>
  <si>
    <t>10:00-11:20</t>
    <phoneticPr fontId="9"/>
  </si>
  <si>
    <t>10:05-11:10</t>
    <phoneticPr fontId="9"/>
  </si>
  <si>
    <t>第6回</t>
  </si>
  <si>
    <t>10:00-11:55</t>
    <phoneticPr fontId="9"/>
  </si>
  <si>
    <t>11:05-12:25</t>
    <phoneticPr fontId="9"/>
  </si>
  <si>
    <t>10:00-11:45</t>
    <phoneticPr fontId="9"/>
  </si>
  <si>
    <t>10:00-11:50</t>
    <phoneticPr fontId="9"/>
  </si>
  <si>
    <t>賃借人</t>
  </si>
  <si>
    <t>第7回</t>
  </si>
  <si>
    <t>第8回</t>
  </si>
  <si>
    <t>10:00-12:20</t>
    <phoneticPr fontId="9"/>
  </si>
  <si>
    <t>10:00-12:30</t>
    <phoneticPr fontId="9"/>
  </si>
  <si>
    <t>10:05-13:50</t>
    <phoneticPr fontId="9"/>
  </si>
  <si>
    <t>10:05-15:10</t>
    <phoneticPr fontId="9"/>
  </si>
  <si>
    <t>16:00-19:15</t>
    <phoneticPr fontId="9"/>
  </si>
  <si>
    <t>16:00-18:00</t>
    <phoneticPr fontId="9"/>
  </si>
  <si>
    <t>10:00-13:00</t>
    <phoneticPr fontId="9"/>
  </si>
  <si>
    <t>10:00-13:30</t>
    <phoneticPr fontId="9"/>
  </si>
  <si>
    <t>10:00-14:00</t>
    <phoneticPr fontId="9"/>
  </si>
  <si>
    <t>10:05-15:00</t>
    <phoneticPr fontId="9"/>
  </si>
  <si>
    <t>15:00-19:00</t>
    <phoneticPr fontId="9"/>
  </si>
  <si>
    <t>10:00-15:00</t>
    <phoneticPr fontId="9"/>
  </si>
  <si>
    <t>14:00-17:30</t>
    <phoneticPr fontId="9"/>
  </si>
  <si>
    <t>参加</t>
    <phoneticPr fontId="9"/>
  </si>
  <si>
    <t>10:00-10:30</t>
    <phoneticPr fontId="9"/>
  </si>
  <si>
    <t>10:00-13:50</t>
    <phoneticPr fontId="9"/>
  </si>
  <si>
    <t>10:00-12:00</t>
    <phoneticPr fontId="9"/>
  </si>
  <si>
    <t>第8回</t>
    <phoneticPr fontId="9"/>
  </si>
  <si>
    <t>15:00-17:00</t>
    <phoneticPr fontId="9"/>
  </si>
  <si>
    <t>11:30-15:05</t>
    <phoneticPr fontId="9"/>
  </si>
  <si>
    <t>15:05-19:00</t>
    <phoneticPr fontId="9"/>
  </si>
  <si>
    <t>15:00-18:25</t>
    <phoneticPr fontId="9"/>
  </si>
  <si>
    <t>10:00-XX:XX</t>
    <phoneticPr fontId="9"/>
  </si>
  <si>
    <t>XX:XX-XX:XX</t>
    <phoneticPr fontId="9"/>
  </si>
  <si>
    <t>※プレシス本厚木コンフォート管理組合 理事会参加者一覧表 (第1期~第9期途中まで) 2022年9月12日時点</t>
    <rPh sb="5" eb="8">
      <t>ホンアツギ</t>
    </rPh>
    <rPh sb="14" eb="18">
      <t>カンリクミアイ</t>
    </rPh>
    <rPh sb="19" eb="22">
      <t>リジカイ</t>
    </rPh>
    <rPh sb="22" eb="25">
      <t>サンカシャ</t>
    </rPh>
    <rPh sb="25" eb="27">
      <t>イチラン</t>
    </rPh>
    <rPh sb="27" eb="28">
      <t>ヒョウ</t>
    </rPh>
    <rPh sb="30" eb="31">
      <t>ダイ</t>
    </rPh>
    <rPh sb="32" eb="33">
      <t>キ</t>
    </rPh>
    <rPh sb="34" eb="35">
      <t>ダイ</t>
    </rPh>
    <rPh sb="36" eb="37">
      <t>キ</t>
    </rPh>
    <rPh sb="37" eb="39">
      <t>トチュウ</t>
    </rPh>
    <rPh sb="47" eb="48">
      <t>ネン</t>
    </rPh>
    <rPh sb="49" eb="50">
      <t>ガツ</t>
    </rPh>
    <rPh sb="52" eb="53">
      <t>ニチ</t>
    </rPh>
    <rPh sb="53" eb="55">
      <t>ジテン</t>
    </rPh>
    <phoneticPr fontId="9"/>
  </si>
  <si>
    <t>管理組合</t>
    <rPh sb="0" eb="2">
      <t>カンリ</t>
    </rPh>
    <rPh sb="2" eb="4">
      <t>クミアイ</t>
    </rPh>
    <phoneticPr fontId="9"/>
  </si>
  <si>
    <t>理事会 累計参加回数</t>
    <rPh sb="0" eb="3">
      <t>リジカイ</t>
    </rPh>
    <rPh sb="4" eb="6">
      <t>ルイケイ</t>
    </rPh>
    <rPh sb="6" eb="8">
      <t>サンカ</t>
    </rPh>
    <rPh sb="8" eb="10">
      <t>カイスウ</t>
    </rPh>
    <phoneticPr fontId="9"/>
  </si>
  <si>
    <t>輪番制</t>
    <rPh sb="0" eb="3">
      <t>リンバンセイ</t>
    </rPh>
    <phoneticPr fontId="9"/>
  </si>
  <si>
    <t>参加数</t>
    <rPh sb="0" eb="2">
      <t>サンカ</t>
    </rPh>
    <rPh sb="2" eb="3">
      <t>スウ</t>
    </rPh>
    <phoneticPr fontId="9"/>
  </si>
  <si>
    <t>欠席数</t>
    <rPh sb="0" eb="2">
      <t>ケッセキ</t>
    </rPh>
    <rPh sb="2" eb="3">
      <t>スウ</t>
    </rPh>
    <phoneticPr fontId="9"/>
  </si>
  <si>
    <t>参加率</t>
    <rPh sb="0" eb="3">
      <t>サンカリツ</t>
    </rPh>
    <phoneticPr fontId="9"/>
  </si>
  <si>
    <t xml:space="preserve"> 参加比率</t>
    <phoneticPr fontId="9"/>
  </si>
  <si>
    <t>ランキング</t>
    <phoneticPr fontId="9"/>
  </si>
  <si>
    <t>1回目</t>
    <rPh sb="1" eb="3">
      <t>カイメ</t>
    </rPh>
    <phoneticPr fontId="9"/>
  </si>
  <si>
    <t>2回目</t>
    <rPh sb="1" eb="3">
      <t>カイメ</t>
    </rPh>
    <phoneticPr fontId="9"/>
  </si>
  <si>
    <t>3回目</t>
    <rPh sb="1" eb="3">
      <t>カイメ</t>
    </rPh>
    <phoneticPr fontId="9"/>
  </si>
  <si>
    <t>4回目</t>
    <rPh sb="1" eb="3">
      <t>カイメ</t>
    </rPh>
    <phoneticPr fontId="9"/>
  </si>
  <si>
    <t>5回目</t>
    <rPh sb="1" eb="3">
      <t>カイメ</t>
    </rPh>
    <phoneticPr fontId="9"/>
  </si>
  <si>
    <t>順位</t>
    <rPh sb="0" eb="2">
      <t>ジュンイ</t>
    </rPh>
    <phoneticPr fontId="9"/>
  </si>
  <si>
    <t>-</t>
    <phoneticPr fontId="9"/>
  </si>
  <si>
    <t>-</t>
  </si>
  <si>
    <t>※第9期 第1回 臨時総会 第3号・第4号議案 意見一覧 (2022年9月18日時点)</t>
    <rPh sb="1" eb="2">
      <t>ダイ</t>
    </rPh>
    <rPh sb="3" eb="4">
      <t>キ</t>
    </rPh>
    <rPh sb="5" eb="6">
      <t>ダイ</t>
    </rPh>
    <rPh sb="7" eb="8">
      <t>カイ</t>
    </rPh>
    <rPh sb="9" eb="11">
      <t>リンジ</t>
    </rPh>
    <rPh sb="11" eb="13">
      <t>ソウカイ</t>
    </rPh>
    <rPh sb="14" eb="15">
      <t>ダイ</t>
    </rPh>
    <rPh sb="16" eb="17">
      <t>ゴウ</t>
    </rPh>
    <rPh sb="18" eb="19">
      <t>ダイ</t>
    </rPh>
    <rPh sb="20" eb="21">
      <t>ゴウ</t>
    </rPh>
    <rPh sb="21" eb="23">
      <t>ギアン</t>
    </rPh>
    <rPh sb="24" eb="26">
      <t>イケン</t>
    </rPh>
    <rPh sb="26" eb="28">
      <t>イチラン</t>
    </rPh>
    <rPh sb="34" eb="35">
      <t>ネン</t>
    </rPh>
    <rPh sb="36" eb="37">
      <t>ガツ</t>
    </rPh>
    <rPh sb="39" eb="40">
      <t>ニチ</t>
    </rPh>
    <rPh sb="40" eb="42">
      <t>ジテン</t>
    </rPh>
    <phoneticPr fontId="9"/>
  </si>
  <si>
    <t>分類</t>
    <rPh sb="0" eb="2">
      <t>ブンルイ</t>
    </rPh>
    <phoneticPr fontId="9"/>
  </si>
  <si>
    <t>意見</t>
    <rPh sb="0" eb="2">
      <t>イケン</t>
    </rPh>
    <phoneticPr fontId="9"/>
  </si>
  <si>
    <t>理事会見解</t>
    <rPh sb="0" eb="3">
      <t>リジカイ</t>
    </rPh>
    <rPh sb="3" eb="5">
      <t>ケンカイ</t>
    </rPh>
    <phoneticPr fontId="9"/>
  </si>
  <si>
    <t>第3号議案</t>
    <rPh sb="0" eb="1">
      <t>ダイ</t>
    </rPh>
    <rPh sb="2" eb="3">
      <t>ゴウ</t>
    </rPh>
    <rPh sb="3" eb="5">
      <t>ギアン</t>
    </rPh>
    <phoneticPr fontId="9"/>
  </si>
  <si>
    <t>正直、以前の変更された7期で回わす輪番と変更後の輪番の違いがわかりにくいのですが何が変わったのでしょうか？</t>
    <rPh sb="0" eb="2">
      <t>ショウジキ</t>
    </rPh>
    <rPh sb="3" eb="5">
      <t>イゼン</t>
    </rPh>
    <rPh sb="6" eb="8">
      <t>ヘンコウ</t>
    </rPh>
    <rPh sb="12" eb="13">
      <t>キ</t>
    </rPh>
    <rPh sb="14" eb="15">
      <t>マワ</t>
    </rPh>
    <rPh sb="17" eb="19">
      <t>リンバン</t>
    </rPh>
    <rPh sb="20" eb="22">
      <t>ヘンコウ</t>
    </rPh>
    <rPh sb="22" eb="23">
      <t>ゴ</t>
    </rPh>
    <rPh sb="24" eb="26">
      <t>リンバン</t>
    </rPh>
    <rPh sb="27" eb="28">
      <t>チガ</t>
    </rPh>
    <rPh sb="40" eb="41">
      <t>ナニ</t>
    </rPh>
    <rPh sb="42" eb="43">
      <t>カ</t>
    </rPh>
    <phoneticPr fontId="44"/>
  </si>
  <si>
    <t>賃借人も含める部分と、番号制に変更と、10人を確保するという部分です。</t>
    <rPh sb="0" eb="3">
      <t>チンシャクニン</t>
    </rPh>
    <rPh sb="4" eb="5">
      <t>フク</t>
    </rPh>
    <rPh sb="7" eb="9">
      <t>ブブン</t>
    </rPh>
    <rPh sb="11" eb="14">
      <t>バンゴウセイ</t>
    </rPh>
    <rPh sb="15" eb="17">
      <t>ヘンコウ</t>
    </rPh>
    <rPh sb="21" eb="22">
      <t>ニン</t>
    </rPh>
    <rPh sb="23" eb="25">
      <t>カクホ</t>
    </rPh>
    <rPh sb="30" eb="32">
      <t>ブブン</t>
    </rPh>
    <phoneticPr fontId="9"/>
  </si>
  <si>
    <t>(例えば立候補が何人か出て、最後が65番802～だったら、</t>
    <phoneticPr fontId="9"/>
  </si>
  <si>
    <t xml:space="preserve">  65番802、902、1004、1105、1206，201、305、406、601、702と</t>
    <phoneticPr fontId="9"/>
  </si>
  <si>
    <t>　始めの番につながって必ず10人となるということでしょうか？)</t>
    <phoneticPr fontId="9"/>
  </si>
  <si>
    <t>第8期に理事を務めました。この輪番順ですと、来年度にまた任期がまわって来ます。</t>
    <phoneticPr fontId="9"/>
  </si>
  <si>
    <t>第8期定期総会で提案した輪番制を番号制に振りなおしただけになります。</t>
    <rPh sb="0" eb="1">
      <t>ダイ</t>
    </rPh>
    <rPh sb="2" eb="3">
      <t>キ</t>
    </rPh>
    <rPh sb="3" eb="7">
      <t>テイキソウカイ</t>
    </rPh>
    <rPh sb="8" eb="10">
      <t>テイアン</t>
    </rPh>
    <rPh sb="12" eb="15">
      <t>リンバンセイ</t>
    </rPh>
    <rPh sb="16" eb="19">
      <t>バンゴウセイ</t>
    </rPh>
    <rPh sb="20" eb="21">
      <t>フ</t>
    </rPh>
    <phoneticPr fontId="9"/>
  </si>
  <si>
    <t>自身の任期の時は可能な限り出席し話し合いにも出席したつもりです。</t>
    <phoneticPr fontId="9"/>
  </si>
  <si>
    <t>ほぼ今まで理事に参加していない人が後になり、先にまた自分にまわってくる事に多少納得ができません。</t>
    <phoneticPr fontId="9"/>
  </si>
  <si>
    <t>理解願います。</t>
    <rPh sb="0" eb="2">
      <t>リカイ</t>
    </rPh>
    <rPh sb="2" eb="3">
      <t>ネガ</t>
    </rPh>
    <phoneticPr fontId="9"/>
  </si>
  <si>
    <t>同じような状況の方が他にもいるのではないでしょうか。</t>
    <phoneticPr fontId="9"/>
  </si>
  <si>
    <t>またそのタイミングにおいて第4号議案のような協力金制度の追加が提案されています。</t>
  </si>
  <si>
    <t>協力金は輪番制1周回ってからの新設定なので、公平性は高いと考えております。</t>
    <rPh sb="0" eb="3">
      <t>キョウリョクキン</t>
    </rPh>
    <rPh sb="4" eb="7">
      <t>リンバンセイ</t>
    </rPh>
    <rPh sb="8" eb="9">
      <t>シュウ</t>
    </rPh>
    <rPh sb="9" eb="10">
      <t>マワ</t>
    </rPh>
    <rPh sb="15" eb="16">
      <t>シン</t>
    </rPh>
    <rPh sb="16" eb="18">
      <t>セッテイ</t>
    </rPh>
    <rPh sb="22" eb="25">
      <t>コウヘイセイ</t>
    </rPh>
    <rPh sb="26" eb="27">
      <t>タカ</t>
    </rPh>
    <rPh sb="29" eb="30">
      <t>カンガ</t>
    </rPh>
    <phoneticPr fontId="9"/>
  </si>
  <si>
    <t>(代案)それであれば、優先順は「今までの理事としての出席率が低い順」で組むことも考えられるのではないでしょうか。</t>
    <phoneticPr fontId="9"/>
  </si>
  <si>
    <t>最悪理事が誰も出ない理事会になり、理事会自体が機能しなくなる事を恐れて、</t>
    <rPh sb="0" eb="2">
      <t>サイアク</t>
    </rPh>
    <rPh sb="2" eb="4">
      <t>リジ</t>
    </rPh>
    <rPh sb="5" eb="6">
      <t>ダレ</t>
    </rPh>
    <rPh sb="7" eb="8">
      <t>デ</t>
    </rPh>
    <rPh sb="10" eb="13">
      <t>リジカイ</t>
    </rPh>
    <rPh sb="17" eb="20">
      <t>リジカイ</t>
    </rPh>
    <rPh sb="20" eb="22">
      <t>ジタイ</t>
    </rPh>
    <rPh sb="23" eb="25">
      <t>キノウ</t>
    </rPh>
    <rPh sb="30" eb="31">
      <t>コト</t>
    </rPh>
    <rPh sb="32" eb="33">
      <t>オソ</t>
    </rPh>
    <phoneticPr fontId="9"/>
  </si>
  <si>
    <t>　公平性を考えるのであれば優先順も公平になるべきであると考えます。</t>
    <phoneticPr fontId="9"/>
  </si>
  <si>
    <t>過去の参加率が低い順にしませんでした。</t>
    <rPh sb="0" eb="2">
      <t>カコ</t>
    </rPh>
    <rPh sb="3" eb="6">
      <t>サンカリツ</t>
    </rPh>
    <rPh sb="7" eb="8">
      <t>ヒク</t>
    </rPh>
    <rPh sb="9" eb="10">
      <t>ジュン</t>
    </rPh>
    <phoneticPr fontId="9"/>
  </si>
  <si>
    <t>提案の優先順位だと毎期高層階の組合員ほど役員除外される可能性が高くなるようにみえるため不公平だと思われる。</t>
  </si>
  <si>
    <t>第8期定期総会での輪番制を基に、部屋番号を割振りしているだけです。</t>
    <rPh sb="0" eb="1">
      <t>ダイ</t>
    </rPh>
    <rPh sb="2" eb="3">
      <t>キ</t>
    </rPh>
    <rPh sb="3" eb="5">
      <t>テイキ</t>
    </rPh>
    <rPh sb="5" eb="7">
      <t>ソウカイ</t>
    </rPh>
    <rPh sb="9" eb="12">
      <t>リンバンセイ</t>
    </rPh>
    <rPh sb="13" eb="14">
      <t>モト</t>
    </rPh>
    <rPh sb="16" eb="18">
      <t>ヘヤ</t>
    </rPh>
    <rPh sb="18" eb="20">
      <t>バンゴウ</t>
    </rPh>
    <rPh sb="21" eb="23">
      <t>ワリフ</t>
    </rPh>
    <phoneticPr fontId="9"/>
  </si>
  <si>
    <t>現状からさらに変更するのであれば、現在の輪番制で同じ期の組合員の優先順位は一律同じとした上で、</t>
    <phoneticPr fontId="9"/>
  </si>
  <si>
    <t>過去の理事会＆総会参加率から優先順を決めるとかが必要では。</t>
    <phoneticPr fontId="9"/>
  </si>
  <si>
    <t>理事会参加人数を増やすことが目的なのであればどちらかの議案で良いのではないでしょうか。</t>
    <phoneticPr fontId="9"/>
  </si>
  <si>
    <t>第3号議案は、理事会参加者の対象範囲と人数を増やす事を目的にしております。</t>
    <rPh sb="0" eb="1">
      <t>ダイ</t>
    </rPh>
    <rPh sb="2" eb="3">
      <t>ゴウ</t>
    </rPh>
    <rPh sb="3" eb="5">
      <t>ギアン</t>
    </rPh>
    <rPh sb="7" eb="10">
      <t>リジカイ</t>
    </rPh>
    <rPh sb="10" eb="13">
      <t>サンカシャ</t>
    </rPh>
    <rPh sb="14" eb="16">
      <t>タイショウ</t>
    </rPh>
    <rPh sb="16" eb="18">
      <t>ハンイ</t>
    </rPh>
    <rPh sb="19" eb="21">
      <t>ニンズウ</t>
    </rPh>
    <rPh sb="22" eb="23">
      <t>フ</t>
    </rPh>
    <rPh sb="25" eb="26">
      <t>コト</t>
    </rPh>
    <rPh sb="27" eb="29">
      <t>モクテキ</t>
    </rPh>
    <phoneticPr fontId="9"/>
  </si>
  <si>
    <t>参加人数が増えるのは変更案で良いと思います。ただ参加しても役割分担に公平感が出せないような気がします。</t>
    <phoneticPr fontId="9"/>
  </si>
  <si>
    <t>どうしても役割分担に公平感は出せないと考えられます。</t>
    <rPh sb="14" eb="15">
      <t>ダ</t>
    </rPh>
    <rPh sb="19" eb="20">
      <t>カンガ</t>
    </rPh>
    <phoneticPr fontId="9"/>
  </si>
  <si>
    <t>パッケージ化された業務について見直しや再配分を行うなどの対応が必要かと思います。</t>
    <phoneticPr fontId="9"/>
  </si>
  <si>
    <t>役割を分け過ぎると責任が曖昧になるので、かなり難しいです。</t>
    <rPh sb="0" eb="2">
      <t>ヤクワリ</t>
    </rPh>
    <rPh sb="3" eb="4">
      <t>ワ</t>
    </rPh>
    <rPh sb="5" eb="6">
      <t>ス</t>
    </rPh>
    <rPh sb="9" eb="11">
      <t>セキニン</t>
    </rPh>
    <rPh sb="12" eb="14">
      <t>アイマイ</t>
    </rPh>
    <rPh sb="23" eb="24">
      <t>ムズカ</t>
    </rPh>
    <phoneticPr fontId="9"/>
  </si>
  <si>
    <t>担当理事の数が不明なので、なんとも言えないが8～9人にするのはどうか。出席率は以前より上がると思われるので。</t>
  </si>
  <si>
    <t>新管理規約に記載しましたが、理事：9人、監事：1人の予定です。</t>
    <rPh sb="0" eb="1">
      <t>シン</t>
    </rPh>
    <rPh sb="1" eb="5">
      <t>カンリキヤク</t>
    </rPh>
    <rPh sb="6" eb="8">
      <t>キサイ</t>
    </rPh>
    <rPh sb="14" eb="16">
      <t>リジ</t>
    </rPh>
    <rPh sb="18" eb="19">
      <t>ニン</t>
    </rPh>
    <rPh sb="20" eb="22">
      <t>カンジ</t>
    </rPh>
    <rPh sb="24" eb="25">
      <t>ヒト</t>
    </rPh>
    <rPh sb="26" eb="28">
      <t>ヨテイ</t>
    </rPh>
    <phoneticPr fontId="9"/>
  </si>
  <si>
    <t>・変更案になった際、第4号議案の協力金を払ってどの順位になるのか不明。</t>
  </si>
  <si>
    <t>1回理事会へ参加してから、意見をお願いします。</t>
    <rPh sb="1" eb="2">
      <t>カイ</t>
    </rPh>
    <rPh sb="2" eb="5">
      <t>リジカイ</t>
    </rPh>
    <rPh sb="6" eb="8">
      <t>サンカ</t>
    </rPh>
    <rPh sb="13" eb="15">
      <t>イケン</t>
    </rPh>
    <rPh sb="17" eb="18">
      <t>ネガ</t>
    </rPh>
    <phoneticPr fontId="9"/>
  </si>
  <si>
    <t>・協力金案を通すのであれば、3号議案を変更しない方が良いと考える。</t>
  </si>
  <si>
    <t>理事会開催日時は、日曜日の午前10時からが多いですが、</t>
    <rPh sb="0" eb="3">
      <t>リジカイ</t>
    </rPh>
    <rPh sb="3" eb="5">
      <t>カイサイ</t>
    </rPh>
    <rPh sb="5" eb="7">
      <t>ニチジ</t>
    </rPh>
    <rPh sb="9" eb="12">
      <t>ニチヨウビ</t>
    </rPh>
    <rPh sb="13" eb="15">
      <t>ゴゼン</t>
    </rPh>
    <rPh sb="17" eb="18">
      <t>ジ</t>
    </rPh>
    <rPh sb="21" eb="22">
      <t>オオ</t>
    </rPh>
    <phoneticPr fontId="9"/>
  </si>
  <si>
    <t>・協力金案を新設する前に、手紙での通達等の段階的な方策を考えるべき。</t>
  </si>
  <si>
    <t>平日の夜間でも開催は可能ですので、ご提案頂ければと思います。</t>
    <rPh sb="0" eb="2">
      <t>ヘイジツ</t>
    </rPh>
    <rPh sb="3" eb="5">
      <t>ヤカン</t>
    </rPh>
    <rPh sb="7" eb="9">
      <t>カイサイ</t>
    </rPh>
    <rPh sb="10" eb="12">
      <t>カノウ</t>
    </rPh>
    <rPh sb="18" eb="20">
      <t>テイアン</t>
    </rPh>
    <rPh sb="20" eb="21">
      <t>イタダ</t>
    </rPh>
    <rPh sb="25" eb="26">
      <t>オモ</t>
    </rPh>
    <phoneticPr fontId="9"/>
  </si>
  <si>
    <t>・毎年、土日開催だと仕事がある為、参加できない。</t>
  </si>
  <si>
    <t>年間計画を、第1回目の理事会で共有する様にしておりますので、</t>
    <rPh sb="0" eb="4">
      <t>ネンカンケイカク</t>
    </rPh>
    <rPh sb="6" eb="7">
      <t>ダイ</t>
    </rPh>
    <rPh sb="8" eb="10">
      <t>カイメ</t>
    </rPh>
    <rPh sb="11" eb="14">
      <t>リジカイ</t>
    </rPh>
    <rPh sb="15" eb="17">
      <t>キョウユウ</t>
    </rPh>
    <rPh sb="19" eb="20">
      <t>ヨウ</t>
    </rPh>
    <phoneticPr fontId="9"/>
  </si>
  <si>
    <t>・協力金の額によって、役員報酬を超えた場合、なかった場合の使途等の記載がない。</t>
  </si>
  <si>
    <t>全ての土日を有給休暇等を取得せよとまではいきませんが、</t>
    <rPh sb="0" eb="1">
      <t>スベ</t>
    </rPh>
    <rPh sb="3" eb="5">
      <t>ドニチ</t>
    </rPh>
    <rPh sb="6" eb="10">
      <t>ユウキュウキュウカ</t>
    </rPh>
    <rPh sb="10" eb="11">
      <t>トウ</t>
    </rPh>
    <rPh sb="12" eb="14">
      <t>シュトク</t>
    </rPh>
    <phoneticPr fontId="9"/>
  </si>
  <si>
    <t>・役員報酬について、作業1つ1つを時給換算しているが理解できない。</t>
  </si>
  <si>
    <t>数日間であれば休暇取得出来ませんかね？</t>
  </si>
  <si>
    <t>第4号議案</t>
    <rPh sb="0" eb="1">
      <t>ダイ</t>
    </rPh>
    <rPh sb="2" eb="3">
      <t>ゴウ</t>
    </rPh>
    <rPh sb="3" eb="5">
      <t>ギアン</t>
    </rPh>
    <phoneticPr fontId="9"/>
  </si>
  <si>
    <t>こちらはご提案の通りで良いと思います。</t>
    <phoneticPr fontId="9"/>
  </si>
  <si>
    <t>承知致しました。</t>
    <rPh sb="0" eb="3">
      <t>ショウチイタ</t>
    </rPh>
    <phoneticPr fontId="9"/>
  </si>
  <si>
    <t>役員をした組合員からの協力金の徴収は誰の責任で実施するのか、支払いを拒否した組合員がいる場合、</t>
    <phoneticPr fontId="9"/>
  </si>
  <si>
    <t>協力金徴収については、</t>
    <rPh sb="0" eb="3">
      <t>キョウリョクキン</t>
    </rPh>
    <rPh sb="3" eb="5">
      <t>チョウシュウ</t>
    </rPh>
    <phoneticPr fontId="9"/>
  </si>
  <si>
    <t>その組合員と責任者を明確にしておかないと、協力金を支払った組合員からものすごいクレームがきそうな気がします。</t>
    <phoneticPr fontId="9"/>
  </si>
  <si>
    <t>管理組合から管理会社へ管理費・修繕費と同時に振込指示の依頼予定です。</t>
    <phoneticPr fontId="9"/>
  </si>
  <si>
    <t>第4号議案は、理事会参加者の参加率を向上する事を目的にしております。</t>
    <rPh sb="0" eb="1">
      <t>ダイ</t>
    </rPh>
    <rPh sb="2" eb="3">
      <t>ゴウ</t>
    </rPh>
    <rPh sb="3" eb="5">
      <t>ギアン</t>
    </rPh>
    <rPh sb="7" eb="10">
      <t>リジカイ</t>
    </rPh>
    <rPh sb="10" eb="13">
      <t>サンカシャ</t>
    </rPh>
    <rPh sb="14" eb="16">
      <t>サンカ</t>
    </rPh>
    <rPh sb="16" eb="17">
      <t>リツ</t>
    </rPh>
    <rPh sb="18" eb="20">
      <t>コウジョウ</t>
    </rPh>
    <rPh sb="22" eb="23">
      <t>コト</t>
    </rPh>
    <rPh sb="24" eb="26">
      <t>モクテキ</t>
    </rPh>
    <phoneticPr fontId="9"/>
  </si>
  <si>
    <t>外部単身者と高齢者は、金銭的な負担だけで、理事会参加の免除も可能としております。</t>
    <rPh sb="0" eb="2">
      <t>ガイブ</t>
    </rPh>
    <rPh sb="2" eb="5">
      <t>タンシンシャ</t>
    </rPh>
    <rPh sb="6" eb="8">
      <t>コウレイ</t>
    </rPh>
    <rPh sb="8" eb="9">
      <t>シャ</t>
    </rPh>
    <rPh sb="11" eb="14">
      <t>キンセンテキ</t>
    </rPh>
    <rPh sb="15" eb="17">
      <t>フタン</t>
    </rPh>
    <rPh sb="21" eb="24">
      <t>リジカイ</t>
    </rPh>
    <rPh sb="24" eb="26">
      <t>サンカ</t>
    </rPh>
    <rPh sb="27" eb="29">
      <t>メンジョ</t>
    </rPh>
    <rPh sb="30" eb="32">
      <t>カノウ</t>
    </rPh>
    <phoneticPr fontId="9"/>
  </si>
  <si>
    <t>協力金を支払い続けない人が出てきたときに、どのようにしても支払強制力は付けられないと思われる。</t>
    <rPh sb="0" eb="3">
      <t>キョウリョクキン</t>
    </rPh>
    <rPh sb="4" eb="6">
      <t>シハラ</t>
    </rPh>
    <rPh sb="7" eb="8">
      <t>ツヅ</t>
    </rPh>
    <rPh sb="11" eb="12">
      <t>ヒト</t>
    </rPh>
    <rPh sb="13" eb="14">
      <t>デ</t>
    </rPh>
    <rPh sb="29" eb="31">
      <t>シハラ</t>
    </rPh>
    <rPh sb="31" eb="33">
      <t>キョウセイ</t>
    </rPh>
    <rPh sb="33" eb="34">
      <t>リョク</t>
    </rPh>
    <rPh sb="35" eb="36">
      <t>ツ</t>
    </rPh>
    <rPh sb="42" eb="43">
      <t>オモ</t>
    </rPh>
    <phoneticPr fontId="44"/>
  </si>
  <si>
    <t>協力金の支払いについては、管理費・修繕費と共に管理会社へ依頼して回収します。</t>
    <rPh sb="0" eb="3">
      <t>キョウリョクキン</t>
    </rPh>
    <rPh sb="4" eb="6">
      <t>シハラ</t>
    </rPh>
    <rPh sb="13" eb="16">
      <t>カンリヒ</t>
    </rPh>
    <rPh sb="17" eb="20">
      <t>シュウゼンヒ</t>
    </rPh>
    <rPh sb="21" eb="22">
      <t>トモ</t>
    </rPh>
    <rPh sb="23" eb="27">
      <t>カンリカイシャ</t>
    </rPh>
    <rPh sb="28" eb="30">
      <t>イライ</t>
    </rPh>
    <rPh sb="32" eb="34">
      <t>カイシュウ</t>
    </rPh>
    <phoneticPr fontId="9"/>
  </si>
  <si>
    <t>仮に支払依頼の為に弁護士費用が発生するなど余計な仕事を費用が発生すると思われる。</t>
    <phoneticPr fontId="9"/>
  </si>
  <si>
    <t>本当に理由があって出られない人ですら協力金を支払ってもらうのは、公平感がないと感じる。</t>
    <phoneticPr fontId="9"/>
  </si>
  <si>
    <t>対策としては、金銭的協力を求めるのではなく、議決権を理事会に全て委任してもらうなど、</t>
    <phoneticPr fontId="9"/>
  </si>
  <si>
    <t>理事会の中で検討した結果、</t>
    <rPh sb="0" eb="3">
      <t>リジカイ</t>
    </rPh>
    <rPh sb="4" eb="5">
      <t>ナカ</t>
    </rPh>
    <rPh sb="6" eb="8">
      <t>ケントウ</t>
    </rPh>
    <rPh sb="10" eb="12">
      <t>ケッカ</t>
    </rPh>
    <phoneticPr fontId="9"/>
  </si>
  <si>
    <t>経済的負担を強いない案を提案したい。</t>
    <phoneticPr fontId="9"/>
  </si>
  <si>
    <t>管理組合活動に貢献する方法として、①時間 or ②金銭のどちらかを負担する事としました。</t>
    <rPh sb="0" eb="4">
      <t>カンリクミアイ</t>
    </rPh>
    <rPh sb="4" eb="6">
      <t>カツドウ</t>
    </rPh>
    <rPh sb="7" eb="9">
      <t>コウケン</t>
    </rPh>
    <rPh sb="11" eb="13">
      <t>ホウホウ</t>
    </rPh>
    <rPh sb="18" eb="20">
      <t>ジカン</t>
    </rPh>
    <rPh sb="25" eb="27">
      <t>キンセン</t>
    </rPh>
    <rPh sb="33" eb="35">
      <t>フタン</t>
    </rPh>
    <rPh sb="37" eb="38">
      <t>コト</t>
    </rPh>
    <phoneticPr fontId="9"/>
  </si>
  <si>
    <t>理事会協力金は反対です。</t>
  </si>
  <si>
    <t>・役員の人数が増えたので</t>
  </si>
  <si>
    <t>・金額が高すぎます</t>
  </si>
  <si>
    <t>相場の最大値です。理事会では、これでも安いとの意見もあります。</t>
    <rPh sb="0" eb="2">
      <t>ソウバ</t>
    </rPh>
    <rPh sb="3" eb="6">
      <t>サイダイチ</t>
    </rPh>
    <rPh sb="9" eb="12">
      <t>リジカイ</t>
    </rPh>
    <rPh sb="19" eb="20">
      <t>ヤス</t>
    </rPh>
    <rPh sb="23" eb="25">
      <t>イケン</t>
    </rPh>
    <phoneticPr fontId="9"/>
  </si>
  <si>
    <t>・収支報告を出さなければならない必要がある</t>
  </si>
  <si>
    <t>一般会計 収入 予備費 扱いの予定です。</t>
    <rPh sb="0" eb="2">
      <t>イッパン</t>
    </rPh>
    <rPh sb="2" eb="4">
      <t>カイケイ</t>
    </rPh>
    <rPh sb="5" eb="7">
      <t>シュウニュウ</t>
    </rPh>
    <rPh sb="8" eb="11">
      <t>ヨビヒ</t>
    </rPh>
    <rPh sb="12" eb="13">
      <t>アツカ</t>
    </rPh>
    <rPh sb="15" eb="17">
      <t>ヨテイ</t>
    </rPh>
    <phoneticPr fontId="9"/>
  </si>
  <si>
    <t>協力金1ヵ月5,000円の根拠を示してほしい。</t>
  </si>
  <si>
    <t>相場の最大値です。</t>
    <rPh sb="0" eb="2">
      <t>ソウバ</t>
    </rPh>
    <rPh sb="3" eb="6">
      <t>サイダイチ</t>
    </rPh>
    <phoneticPr fontId="9"/>
  </si>
  <si>
    <t>4号議案の協力金で理事参加人数の増加を見込むのなら3号議案の輪番表変更の必要性は下がるのでは？</t>
    <phoneticPr fontId="9"/>
  </si>
  <si>
    <t>第8期定期総会の時に、輪番の番号制を検討すると宣言したので、</t>
    <rPh sb="0" eb="1">
      <t>ダイ</t>
    </rPh>
    <rPh sb="2" eb="3">
      <t>キ</t>
    </rPh>
    <rPh sb="3" eb="7">
      <t>テイキソウカイ</t>
    </rPh>
    <rPh sb="8" eb="9">
      <t>トキ</t>
    </rPh>
    <rPh sb="11" eb="13">
      <t>リンバン</t>
    </rPh>
    <rPh sb="14" eb="17">
      <t>バンゴウセイ</t>
    </rPh>
    <rPh sb="18" eb="20">
      <t>ケントウ</t>
    </rPh>
    <rPh sb="23" eb="25">
      <t>センゲン</t>
    </rPh>
    <phoneticPr fontId="9"/>
  </si>
  <si>
    <t>第3号議案に入れております。</t>
    <phoneticPr fontId="9"/>
  </si>
  <si>
    <t>c.No(5000円以下で十分)</t>
    <phoneticPr fontId="2"/>
  </si>
  <si>
    <t>d.その他</t>
    <phoneticPr fontId="2"/>
  </si>
  <si>
    <t>設問.4</t>
    <rPh sb="0" eb="2">
      <t>セツモン</t>
    </rPh>
    <phoneticPr fontId="2"/>
  </si>
  <si>
    <t>業務内容を見ても具体的にやっている事が分からないので貢献出来る手段も考えつきにくいです。
仕事が土日は絶対に休めないので、理事会には参加したくても参加出来ません。
やるべき事のマニュアルがあれば理事会に参加できなくても担当出来る理事の仕事はあるのかしら…と思います。
理事会を平日の夜間に開催も可能とあったので、平日20:00以降に開催出来るなら毎回でも参加出来ます。
土日に有給が年間で1日くらいは世の中の誰でも取れると思わないでもらいたい…。
参加率が低い理由がどこにあるのかを掌握されているのか気になります。(「面倒臭いから」と言う理由だけではない)</t>
    <phoneticPr fontId="9"/>
  </si>
  <si>
    <t>金額に文句は無いが、「相場の最大値」の証拠提示をして欲しい。</t>
    <phoneticPr fontId="9"/>
  </si>
  <si>
    <t>特にない</t>
    <rPh sb="0" eb="1">
      <t>トク</t>
    </rPh>
    <phoneticPr fontId="9"/>
  </si>
  <si>
    <t>概ね賛成ですが、前回の総会でも意見させていただきました点について明記します。
・出席の意思があるにもかかわらず、やむおえない理由による欠席（本人のコロナ感染、濃厚接触者に該当した場合等）の場合は、理事会の承認を得て参加率に反映されない欠席を可とする。
・また、上記に書いたような場合意外の理由で会場での理事会参加が難しい時（介護で自宅を離れることが難しい、幼児乳児がいるが大人が家に1人しかいない等）はオンラインでの参加を可能とし、オンラインでの参加も出席として認める。
今現在多様な会議の仕方がある中、対面で話すことだけを出席と認めることは非常に時代ご逆行した考えだと思います。とにかく「参加できない場合は協力金としてお金を払えば良い」という考えの前に、新しい形の参加を認める考えを入れてもよいのではないでしょうか。
よろしくお願いします。</t>
    <phoneticPr fontId="9"/>
  </si>
  <si>
    <t>順番に理事が回って来る為、管理組合活動の貢献に金銭が発生するのが理解できません。管理組合活動は奉仕と考えております。理事が報酬を貰えば仕事になります。</t>
    <phoneticPr fontId="9"/>
  </si>
  <si>
    <t>NO金銭なし</t>
    <phoneticPr fontId="9"/>
  </si>
  <si>
    <t>管理組合活動の奉仕ではなく、理事会に出席されない方々をどう出席して貰えるかを考えるべきではないでしょうか。年間60,000円徴取なんて、あり得ない。マンションの月の管理費の約6分の１ですよ。月5,000円の金額は何がベースになっているのか？私が理事を務めてた7期の頃、理事への報酬の話を亀山さんが言われた記憶がありますが、私はその当時から反対の気持ちは変わりません。
理事の仕事は毎年順番に回ってくるもので、その都度自分に与えられる事をやるだけです。
その中で自分が得意とするスキルを発揮していく。あくまでも奉仕です。</t>
    <phoneticPr fontId="9"/>
  </si>
  <si>
    <t>土日は仕事につき、理事会等への参加が難しい状況です。土日の有休取得は現実的ではありません。平日も早くとも21時以降でないと参加はできません。金銭的協力にしても月5千円は高すぎだと感じます。相場というなら他の事例を複数示していただきたい。また、相場の最大にする理由も教えていただきたいと思います。</t>
    <phoneticPr fontId="9"/>
  </si>
  <si>
    <t>海外赴任中に付き理事会には参加できませんでしたが、協力金で他の方が快くご対応頂けるならば決定した金額でお支払いさせていただきます;</t>
    <phoneticPr fontId="9"/>
  </si>
  <si>
    <t>理事会役員業務の代行ですね（実現まで持っていくのは難しいかもしれない前提ですが）
業務代行の実施には時間がかかるので「時間」にあてはまるかもしれませんが、「時間」を理由にした場合、理事会の予定を合わせられないといった意見が挙がっていたので、「理事会に参加することだけが貢献ではないよ」という意味での提案です。
具体的には理事会に参加している役員に割り当てられた業務を不参加役員に委譲できる権利を持つということでいかがでしょうか。期限までに実施する責任は担当理役員のままとし、不参加役員に依頼したけど協力いただけなかった等があれば、それを実績として提示し理事会協力金を求めるようにするとか。
もう一つは、理事会議事録をボイスレコーダーから起こす作業をやってもらうことです。
理事会参加できなくても何が話し合われたかきちんと確認できるし、議事録にまとめる作業をするならかなり負荷がかかる作業なので参加扱いにしてもいいのではないかと（ルール上それが許されるかはしりませんが）
※でもこれは現在管理会社に委託しているんですよね</t>
    <phoneticPr fontId="9"/>
  </si>
  <si>
    <t>第４号議案に関して「管理組合運営に関心がなくなる方向のルール変更にしない」というスタンスに賛成です。
私は「妥当である」を選択しましたが、この件は金額が妥当なのかそうでないのかを議論の主軸にすべきではないと思います。
金額が高いといっている人は、「自分が払わないといけなくなる前提」すなわち「理事会運営に協力するつもりはない」という意図が少なからず入っていると思われます。
また、日程が合わないから理事会に参加できないからという理由は、下記を当期の役員で臨機応変に対応すれば解決できない話ではないのでは。
１．期初に年度計画を立てて各役員に主管で対応いただく議題を割りあてる
２．各理事会はあらかじめ年度計画に合わせた議題を決めておき、都合がつかない役員が関連する議題は避ける
　　（割り当てた議題の主管の役員が理事会実施日の調整をする）
３．理事会を土日のどちらかだけでなく平日の夜の設定も可能とする
４．議題に関係する役員をMUST参加とし、MUSTでない参加者は欠席でも協力金制度のカウントからは除外する
これらを決めておけば、「理事会に参加しなければ一律協力金を徴収する」といった強引な方法ではなくなるし、主管役員に日程を調整させるのだから参加の責任も持っていただくことができるのでは。
※実際この流れに持っていくには理事長がすごく頑張らないとできないかもしれないですが
「参加する意思はあるが事情があって参加できない」といっている人の意見はできる範囲で考慮すべきだと思いますが、「面倒だから参加したくない」という人の意見はスルーでよいと思います。</t>
    <phoneticPr fontId="9"/>
  </si>
  <si>
    <t>デジタル化技術とか</t>
    <phoneticPr fontId="9"/>
  </si>
  <si>
    <t>郭磊</t>
    <phoneticPr fontId="9"/>
  </si>
  <si>
    <t>このような意見除外は不賛成です。</t>
    <phoneticPr fontId="9"/>
  </si>
  <si>
    <t>1) 理事会、管理組合制度や運営方法をもう一度説明資料を配った方がいいと思います。理解できてない人も少なくないと思いますから。
2) 重要な資料以外はデジタル化した方がいいではないかと思います。環境にやさしい、コスト削減にもつながります。
3) 制度や運営方法を説明した後、これから正当な理由がなく不参加の場合は協力金負担するのは賛成します。
4) Face to Faceよりはオンライン会議をした方がいいではないかと思います。　物理近くにいない時も参加可能です。週末出かける人も多いですから。</t>
    <phoneticPr fontId="9"/>
  </si>
  <si>
    <t>特になし</t>
    <phoneticPr fontId="9"/>
  </si>
  <si>
    <t>No.3：第9期第1回臨時総会 第4号議案 理事会役員協力金制度追加承認の件に対して、管理組合活動に貢献する方法として、1.時間 or 2.金銭 以外で貢献出来る手段をフリーフォームで回答願います。</t>
    <phoneticPr fontId="9"/>
  </si>
  <si>
    <t>◆理事会協力金のルール決定に向けての最終確認アンケートです。</t>
    <phoneticPr fontId="9"/>
  </si>
  <si>
    <t xml:space="preserve">No.4：第9期第1回臨時総会 第4号議案 理事会役員協力金制度追加承認の件に対して、 月額5,000円(年額60,000円)の金額は妥当か否か？(主に通算理事会参加回数が4回以上の方の意見を参考とさせて頂きます。) </t>
    <phoneticPr fontId="9"/>
  </si>
  <si>
    <t>※尚、大変申し訳ありませんが、一度も理事会参加された事の無い方の意見は、基本的に意見を反映させる予定はありません。</t>
    <phoneticPr fontId="9"/>
  </si>
  <si>
    <t>a. Yes(妥当である) 　　　b. No(5,000円以上必要) 　　　c. No(5,000円以下で十分) 　　　　d. その他 ( )</t>
    <phoneticPr fontId="9"/>
  </si>
  <si>
    <t>No.5：第9期第1回臨時総会 第4号議案 理事会役員協力金制度追加承認の件に対して、その他 No.3,No.4以外でのルール関係で提案がありましたら、フリーフォームで回答願います。</t>
    <phoneticPr fontId="9"/>
  </si>
  <si>
    <t>順番に理事が回って来る為、管理組合活動の貢献に金銭が発生するのが理解できません。
管理組合活動は奉仕と考えております。理事が報酬を貰えば仕事になります。</t>
    <phoneticPr fontId="9"/>
  </si>
  <si>
    <t>理事会参加回数の分析用資料です。</t>
    <rPh sb="0" eb="3">
      <t>リジカイ</t>
    </rPh>
    <rPh sb="3" eb="5">
      <t>サンカ</t>
    </rPh>
    <rPh sb="5" eb="7">
      <t>カイスウ</t>
    </rPh>
    <rPh sb="8" eb="10">
      <t>ブンセキ</t>
    </rPh>
    <rPh sb="10" eb="11">
      <t>ヨウ</t>
    </rPh>
    <rPh sb="11" eb="13">
      <t>シリョウ</t>
    </rPh>
    <phoneticPr fontId="21"/>
  </si>
  <si>
    <t>比較的デジタル化している方の管理組合かと思いますが。</t>
    <rPh sb="0" eb="3">
      <t>ヒカクテキ</t>
    </rPh>
    <rPh sb="7" eb="8">
      <t>カ</t>
    </rPh>
    <rPh sb="12" eb="13">
      <t>ホウ</t>
    </rPh>
    <rPh sb="14" eb="18">
      <t>カンリクミアイ</t>
    </rPh>
    <rPh sb="20" eb="21">
      <t>オモ</t>
    </rPh>
    <phoneticPr fontId="21"/>
  </si>
  <si>
    <t>2014年</t>
    <rPh sb="4" eb="5">
      <t>ネン</t>
    </rPh>
    <phoneticPr fontId="21"/>
  </si>
  <si>
    <t>2023年</t>
    <rPh sb="4" eb="5">
      <t>ネン</t>
    </rPh>
    <phoneticPr fontId="21"/>
  </si>
  <si>
    <t>2031年</t>
    <rPh sb="4" eb="5">
      <t>ネン</t>
    </rPh>
    <phoneticPr fontId="21"/>
  </si>
  <si>
    <t>(第1期～：輪番制1周目)</t>
    <rPh sb="1" eb="2">
      <t>ダイ</t>
    </rPh>
    <rPh sb="3" eb="4">
      <t>キ</t>
    </rPh>
    <rPh sb="6" eb="9">
      <t>リンバンセイ</t>
    </rPh>
    <rPh sb="10" eb="12">
      <t>シュウメ</t>
    </rPh>
    <phoneticPr fontId="21"/>
  </si>
  <si>
    <t>(第10期～：輪番制2周目)</t>
    <rPh sb="1" eb="2">
      <t>ダイ</t>
    </rPh>
    <rPh sb="4" eb="5">
      <t>キ</t>
    </rPh>
    <phoneticPr fontId="21"/>
  </si>
  <si>
    <t>(第18期～：輪番制3周目)</t>
    <rPh sb="1" eb="2">
      <t>ダイ</t>
    </rPh>
    <rPh sb="4" eb="5">
      <t>キ</t>
    </rPh>
    <phoneticPr fontId="21"/>
  </si>
  <si>
    <t>駐車場・駐輪場の使用の優先権とかですかね。</t>
    <rPh sb="0" eb="3">
      <t>チュウシャジョウ</t>
    </rPh>
    <rPh sb="4" eb="7">
      <t>チュウリンジョウ</t>
    </rPh>
    <rPh sb="8" eb="10">
      <t>シヨウ</t>
    </rPh>
    <rPh sb="11" eb="14">
      <t>ユウセンケン</t>
    </rPh>
    <phoneticPr fontId="21"/>
  </si>
  <si>
    <t>第三者管理方式の事でしょうか？</t>
    <rPh sb="0" eb="3">
      <t>ダイサンシャ</t>
    </rPh>
    <rPh sb="3" eb="5">
      <t>カンリ</t>
    </rPh>
    <rPh sb="5" eb="7">
      <t>ホウシキ</t>
    </rPh>
    <rPh sb="8" eb="9">
      <t>コト</t>
    </rPh>
    <phoneticPr fontId="21"/>
  </si>
  <si>
    <t>・</t>
    <phoneticPr fontId="21"/>
  </si>
  <si>
    <t>大規模修繕工事(1回目/2回目)で、管理組合が主導で、例えば全部で2億円で工事出来ていた物が、</t>
    <rPh sb="0" eb="7">
      <t>ダイキボシュウゼンコウジ</t>
    </rPh>
    <rPh sb="9" eb="11">
      <t>カイメ</t>
    </rPh>
    <rPh sb="13" eb="15">
      <t>カイメ</t>
    </rPh>
    <rPh sb="18" eb="22">
      <t>カンリクミアイ</t>
    </rPh>
    <rPh sb="23" eb="25">
      <t>シュドウ</t>
    </rPh>
    <rPh sb="27" eb="28">
      <t>タト</t>
    </rPh>
    <rPh sb="30" eb="32">
      <t>ゼンブ</t>
    </rPh>
    <rPh sb="34" eb="36">
      <t>オクエン</t>
    </rPh>
    <rPh sb="37" eb="39">
      <t>コウジ</t>
    </rPh>
    <rPh sb="39" eb="41">
      <t>デキ</t>
    </rPh>
    <rPh sb="44" eb="45">
      <t>モノ</t>
    </rPh>
    <phoneticPr fontId="21"/>
  </si>
  <si>
    <t>＜計算式＞ 修繕追加工事費：100,000,000円÷69世帯÷30年÷12ヵ月≒4,026円・戸/月</t>
    <rPh sb="1" eb="4">
      <t>ケイサンシキ</t>
    </rPh>
    <rPh sb="6" eb="8">
      <t>シュウゼン</t>
    </rPh>
    <rPh sb="8" eb="10">
      <t>ツイカ</t>
    </rPh>
    <rPh sb="10" eb="12">
      <t>コウジ</t>
    </rPh>
    <rPh sb="12" eb="13">
      <t>ヒ</t>
    </rPh>
    <rPh sb="25" eb="26">
      <t>エン</t>
    </rPh>
    <rPh sb="29" eb="31">
      <t>セタイ</t>
    </rPh>
    <rPh sb="34" eb="35">
      <t>ネン</t>
    </rPh>
    <rPh sb="39" eb="40">
      <t>ゲツ</t>
    </rPh>
    <rPh sb="46" eb="47">
      <t>エン</t>
    </rPh>
    <rPh sb="48" eb="49">
      <t>ト</t>
    </rPh>
    <rPh sb="50" eb="51">
      <t>ツキ</t>
    </rPh>
    <phoneticPr fontId="21"/>
  </si>
  <si>
    <t>仮に3億円の工事費用となった時に、結局月々の修繕積立金が、約4,000円・戸/月値上げする事態が容易に予想されます。</t>
    <rPh sb="0" eb="1">
      <t>カリ</t>
    </rPh>
    <rPh sb="17" eb="19">
      <t>ケッキョク</t>
    </rPh>
    <rPh sb="19" eb="21">
      <t>ツキヅキ</t>
    </rPh>
    <rPh sb="22" eb="27">
      <t>シュウゼンツミタテキン</t>
    </rPh>
    <rPh sb="29" eb="30">
      <t>ヤク</t>
    </rPh>
    <rPh sb="35" eb="36">
      <t>エン</t>
    </rPh>
    <rPh sb="37" eb="38">
      <t>ト</t>
    </rPh>
    <rPh sb="39" eb="40">
      <t>ツキ</t>
    </rPh>
    <rPh sb="40" eb="42">
      <t>ネア</t>
    </rPh>
    <rPh sb="45" eb="47">
      <t>ジタイ</t>
    </rPh>
    <rPh sb="48" eb="50">
      <t>ヨウイ</t>
    </rPh>
    <rPh sb="51" eb="53">
      <t>ヨソウ</t>
    </rPh>
    <phoneticPr fontId="21"/>
  </si>
  <si>
    <t>※プレシス本厚木コンフォート管理組合 理事役員活動 将来ビジョン</t>
    <rPh sb="5" eb="8">
      <t>ホンアツギ</t>
    </rPh>
    <rPh sb="14" eb="16">
      <t>カンリ</t>
    </rPh>
    <rPh sb="16" eb="18">
      <t>クミアイ</t>
    </rPh>
    <rPh sb="19" eb="21">
      <t>リジ</t>
    </rPh>
    <rPh sb="21" eb="23">
      <t>ヤクイン</t>
    </rPh>
    <rPh sb="23" eb="25">
      <t>カツドウ</t>
    </rPh>
    <rPh sb="26" eb="28">
      <t>ショウライ</t>
    </rPh>
    <phoneticPr fontId="21"/>
  </si>
  <si>
    <t>＜管理組合活動に興味が無い理事の方が多かった場合に想定される将来的な懸念事項＞</t>
    <rPh sb="1" eb="5">
      <t>カンリクミアイ</t>
    </rPh>
    <rPh sb="5" eb="7">
      <t>カツドウ</t>
    </rPh>
    <rPh sb="8" eb="10">
      <t>キョウミ</t>
    </rPh>
    <rPh sb="11" eb="12">
      <t>ナ</t>
    </rPh>
    <rPh sb="13" eb="15">
      <t>リジ</t>
    </rPh>
    <rPh sb="16" eb="17">
      <t>カタ</t>
    </rPh>
    <rPh sb="18" eb="19">
      <t>オオ</t>
    </rPh>
    <rPh sb="22" eb="24">
      <t>バアイ</t>
    </rPh>
    <rPh sb="25" eb="27">
      <t>ソウテイ</t>
    </rPh>
    <rPh sb="30" eb="33">
      <t>ショウライテキ</t>
    </rPh>
    <rPh sb="34" eb="38">
      <t>ケネンジコウ</t>
    </rPh>
    <phoneticPr fontId="21"/>
  </si>
  <si>
    <t>管理会社や各設計・施工業者の提案を真に受けて、どこにも相見積もりもせずに、何も確認・指摘もせずに工事した場合で、</t>
    <rPh sb="0" eb="2">
      <t>カンリ</t>
    </rPh>
    <rPh sb="2" eb="4">
      <t>カイシャ</t>
    </rPh>
    <rPh sb="5" eb="6">
      <t>カク</t>
    </rPh>
    <rPh sb="6" eb="8">
      <t>セッケイ</t>
    </rPh>
    <rPh sb="9" eb="11">
      <t>セコウ</t>
    </rPh>
    <rPh sb="11" eb="13">
      <t>ギョウシャ</t>
    </rPh>
    <rPh sb="14" eb="16">
      <t>テイアン</t>
    </rPh>
    <rPh sb="17" eb="18">
      <t>マ</t>
    </rPh>
    <rPh sb="19" eb="20">
      <t>ウ</t>
    </rPh>
    <rPh sb="27" eb="30">
      <t>アイミツ</t>
    </rPh>
    <rPh sb="37" eb="38">
      <t>ナニ</t>
    </rPh>
    <rPh sb="39" eb="41">
      <t>カクニン</t>
    </rPh>
    <rPh sb="42" eb="44">
      <t>シテキ</t>
    </rPh>
    <rPh sb="48" eb="50">
      <t>コウジ</t>
    </rPh>
    <rPh sb="52" eb="54">
      <t>バアイ</t>
    </rPh>
    <phoneticPr fontId="21"/>
  </si>
  <si>
    <t>理事会見解</t>
    <rPh sb="0" eb="3">
      <t>リジカイ</t>
    </rPh>
    <rPh sb="3" eb="5">
      <t>ケンカイ</t>
    </rPh>
    <phoneticPr fontId="21"/>
  </si>
  <si>
    <t>2年任期の1年ごとに半数入れ替えで、理事の引き継ぎの負担を多少下げる。
(理事役員の期間を長くして、理事会参加する回数・機会を増やす。)</t>
    <phoneticPr fontId="9"/>
  </si>
  <si>
    <t>このような意見除外は不賛成です。</t>
    <phoneticPr fontId="21"/>
  </si>
  <si>
    <t>参加しない人が、どれくらいの金額なら参加するのか聞いてみても良いかと思います。</t>
    <phoneticPr fontId="21"/>
  </si>
  <si>
    <t>これでも少ないが、これ以上にするとよけいに賛同を得にくくなる。</t>
    <phoneticPr fontId="21"/>
  </si>
  <si>
    <t>単身者の長期出向者など、どうしても、理事活動できない方も対象とすること(例外は無い)記載が必要かと。
但し、その理由説明が必要と思う。</t>
    <rPh sb="0" eb="3">
      <t>タンシンシャ</t>
    </rPh>
    <rPh sb="4" eb="6">
      <t>チョウキ</t>
    </rPh>
    <rPh sb="6" eb="9">
      <t>シュッコウシャ</t>
    </rPh>
    <rPh sb="18" eb="20">
      <t>リジ</t>
    </rPh>
    <rPh sb="20" eb="22">
      <t>カツドウ</t>
    </rPh>
    <rPh sb="26" eb="27">
      <t>カタ</t>
    </rPh>
    <rPh sb="28" eb="30">
      <t>タイショウ</t>
    </rPh>
    <rPh sb="36" eb="38">
      <t>レイガイ</t>
    </rPh>
    <rPh sb="39" eb="40">
      <t>ナ</t>
    </rPh>
    <rPh sb="42" eb="44">
      <t>キサイ</t>
    </rPh>
    <rPh sb="45" eb="47">
      <t>ヒツヨウ</t>
    </rPh>
    <rPh sb="51" eb="52">
      <t>タダ</t>
    </rPh>
    <rPh sb="56" eb="58">
      <t>リユウ</t>
    </rPh>
    <rPh sb="58" eb="60">
      <t>セツメイ</t>
    </rPh>
    <rPh sb="61" eb="63">
      <t>ヒツヨウ</t>
    </rPh>
    <rPh sb="64" eb="65">
      <t>オモ</t>
    </rPh>
    <phoneticPr fontId="9"/>
  </si>
  <si>
    <t>承知いたしました。</t>
    <rPh sb="0" eb="2">
      <t>ショウチ</t>
    </rPh>
    <phoneticPr fontId="21"/>
  </si>
  <si>
    <t>1議案で複数の要因が入ってしまい、長計の場合、分割する事が困難なので、今回の第1号議案の場合は無理です。
議案の分類まで指定されるのであれば、理事の立候補及び推薦がありますので、次期の理事へ推薦致します。</t>
    <rPh sb="1" eb="3">
      <t>ギアン</t>
    </rPh>
    <rPh sb="4" eb="6">
      <t>フクスウ</t>
    </rPh>
    <rPh sb="7" eb="9">
      <t>ヨウイン</t>
    </rPh>
    <rPh sb="10" eb="11">
      <t>ハイ</t>
    </rPh>
    <rPh sb="17" eb="19">
      <t>チョウケイ</t>
    </rPh>
    <rPh sb="20" eb="22">
      <t>バアイ</t>
    </rPh>
    <rPh sb="23" eb="25">
      <t>ブンカツ</t>
    </rPh>
    <rPh sb="27" eb="28">
      <t>コト</t>
    </rPh>
    <rPh sb="29" eb="31">
      <t>コンナン</t>
    </rPh>
    <rPh sb="35" eb="37">
      <t>コンカイ</t>
    </rPh>
    <rPh sb="38" eb="39">
      <t>ダイ</t>
    </rPh>
    <rPh sb="40" eb="41">
      <t>ゴウ</t>
    </rPh>
    <rPh sb="41" eb="43">
      <t>ギアン</t>
    </rPh>
    <rPh sb="44" eb="46">
      <t>バアイ</t>
    </rPh>
    <rPh sb="47" eb="49">
      <t>ムリ</t>
    </rPh>
    <rPh sb="53" eb="55">
      <t>ギアン</t>
    </rPh>
    <rPh sb="56" eb="58">
      <t>ブンルイ</t>
    </rPh>
    <rPh sb="60" eb="62">
      <t>シテイ</t>
    </rPh>
    <rPh sb="71" eb="73">
      <t>リジ</t>
    </rPh>
    <rPh sb="74" eb="77">
      <t>リッコウホ</t>
    </rPh>
    <rPh sb="77" eb="78">
      <t>オヨ</t>
    </rPh>
    <rPh sb="79" eb="81">
      <t>スイセン</t>
    </rPh>
    <rPh sb="89" eb="91">
      <t>ジキ</t>
    </rPh>
    <rPh sb="92" eb="94">
      <t>リジ</t>
    </rPh>
    <rPh sb="95" eb="97">
      <t>スイセン</t>
    </rPh>
    <rPh sb="97" eb="98">
      <t>イタ</t>
    </rPh>
    <phoneticPr fontId="21"/>
  </si>
  <si>
    <t>得意分野をあらかじめ記入して頂いて、何か問題のある事案が起こった時、その分野に関わっている人に相談する。</t>
    <rPh sb="0" eb="2">
      <t>トクイ</t>
    </rPh>
    <rPh sb="2" eb="4">
      <t>ブンヤ</t>
    </rPh>
    <rPh sb="10" eb="12">
      <t>キニュウ</t>
    </rPh>
    <rPh sb="14" eb="15">
      <t>イタダ</t>
    </rPh>
    <rPh sb="18" eb="19">
      <t>ナニ</t>
    </rPh>
    <rPh sb="20" eb="22">
      <t>モンダイ</t>
    </rPh>
    <rPh sb="25" eb="27">
      <t>ジアン</t>
    </rPh>
    <rPh sb="28" eb="29">
      <t>オ</t>
    </rPh>
    <rPh sb="32" eb="33">
      <t>トキ</t>
    </rPh>
    <rPh sb="36" eb="38">
      <t>ブンヤ</t>
    </rPh>
    <rPh sb="39" eb="40">
      <t>カカ</t>
    </rPh>
    <rPh sb="45" eb="46">
      <t>ヒト</t>
    </rPh>
    <rPh sb="47" eb="49">
      <t>ソウダン</t>
    </rPh>
    <phoneticPr fontId="9"/>
  </si>
  <si>
    <t>様々な問題への解決策の提案、何か理事だけでは用意できないものを率先して提供すること、等。</t>
    <rPh sb="2" eb="4">
      <t>モンダイ</t>
    </rPh>
    <rPh sb="6" eb="9">
      <t>カイケツサク</t>
    </rPh>
    <rPh sb="10" eb="12">
      <t>テイアン</t>
    </rPh>
    <rPh sb="15" eb="17">
      <t>リジ</t>
    </rPh>
    <rPh sb="21" eb="23">
      <t>ヨウイ</t>
    </rPh>
    <rPh sb="30" eb="32">
      <t>ソッセン</t>
    </rPh>
    <rPh sb="34" eb="36">
      <t>テイキョウ</t>
    </rPh>
    <rPh sb="41" eb="42">
      <t>トウ</t>
    </rPh>
    <phoneticPr fontId="9"/>
  </si>
  <si>
    <t>理事会役員業務の代行ですね（実現まで持っていくのは難しいかもしれない前提ですが）</t>
    <phoneticPr fontId="9"/>
  </si>
  <si>
    <t>もう一つは、理事会議事録をボイスレコーダーから起こす作業をやってもらうことです。
理事会参加できなくても何が話し合われたかきちんと確認できるし、
議事録にまとめる作業をするならかなり負荷がかかる作業なので参加扱いにしてもいいのではないかと
（ルール上それが許されるかはしりませんが）
※でもこれは現在管理会社に委託しているんですよね</t>
    <phoneticPr fontId="9"/>
  </si>
  <si>
    <t>QRコード</t>
    <phoneticPr fontId="21"/>
  </si>
  <si>
    <t>業務内容を見ても具体的にやっている事が分からないので貢献出来る手段も考えつきにくいです。
やるべき事のマニュアルがあれば理事会に参加できなくても担当出来る理事の仕事はあるのかしら…と思います。</t>
    <phoneticPr fontId="9"/>
  </si>
  <si>
    <t>マンション管理組合の業務については、
Youtube 「マンション生活のお手伝い」が、分かり易いと思います。
https://www.youtube.com/channel/UCAb6KYHPKpqvC_q-_Q3q-zg
理事会役員毎の役割は、ある程度割振りしておりますが、全体的に作業マニュアルは不足傾向にあり、誰でも簡単に出来る作業マニュアルが満足にあるものと思わないで下さい。
マニュアル作成も理事の仕事になりますが、過去担当されていた方が多少作成している物もあります。</t>
    <rPh sb="5" eb="9">
      <t>カンリクミアイ</t>
    </rPh>
    <rPh sb="10" eb="12">
      <t>ギョウム</t>
    </rPh>
    <rPh sb="112" eb="115">
      <t>リジカイ</t>
    </rPh>
    <rPh sb="115" eb="117">
      <t>ヤクイン</t>
    </rPh>
    <rPh sb="117" eb="118">
      <t>ゴト</t>
    </rPh>
    <rPh sb="119" eb="121">
      <t>ヤクワリ</t>
    </rPh>
    <rPh sb="125" eb="127">
      <t>テイド</t>
    </rPh>
    <rPh sb="127" eb="129">
      <t>ワリフ</t>
    </rPh>
    <rPh sb="138" eb="141">
      <t>ゼンタイテキ</t>
    </rPh>
    <rPh sb="142" eb="144">
      <t>サギョウ</t>
    </rPh>
    <rPh sb="150" eb="152">
      <t>フソク</t>
    </rPh>
    <rPh sb="152" eb="154">
      <t>ケイコウ</t>
    </rPh>
    <rPh sb="158" eb="159">
      <t>ダレ</t>
    </rPh>
    <rPh sb="161" eb="163">
      <t>カンタン</t>
    </rPh>
    <rPh sb="164" eb="166">
      <t>デキ</t>
    </rPh>
    <rPh sb="167" eb="169">
      <t>サギョウ</t>
    </rPh>
    <rPh sb="175" eb="177">
      <t>マンゾク</t>
    </rPh>
    <rPh sb="183" eb="184">
      <t>オモ</t>
    </rPh>
    <rPh sb="188" eb="189">
      <t>クダ</t>
    </rPh>
    <rPh sb="198" eb="200">
      <t>サクセイ</t>
    </rPh>
    <rPh sb="201" eb="203">
      <t>リジ</t>
    </rPh>
    <rPh sb="204" eb="206">
      <t>シゴト</t>
    </rPh>
    <rPh sb="213" eb="215">
      <t>カコ</t>
    </rPh>
    <rPh sb="215" eb="217">
      <t>タントウ</t>
    </rPh>
    <rPh sb="222" eb="223">
      <t>カタ</t>
    </rPh>
    <rPh sb="224" eb="226">
      <t>タショウ</t>
    </rPh>
    <rPh sb="226" eb="228">
      <t>サクセイ</t>
    </rPh>
    <rPh sb="232" eb="233">
      <t>モノ</t>
    </rPh>
    <phoneticPr fontId="21"/>
  </si>
  <si>
    <t>仕事が土日は絶対に休めないので、理事会には参加したくても参加出来ません。
理事会を平日の夜間に開催も可能とあったので、平日20:00以降に開催出来るなら毎回でも参加出来ます。
土日に有給が年間で1日くらいは世の中の誰でも取れると思わないでもらいたい…。
参加率が低い理由がどこにあるのかを掌握されているのか気になります。(「面倒臭いから」と言う理由だけではない)</t>
    <phoneticPr fontId="21"/>
  </si>
  <si>
    <t>他の理事の合意が取れれば、理事会は平日でも可能です。
理事会参加率が低い理由は、①やる気・興味が無いが、一番の要因と考えております。
②仕事が平日休みで土日に理事会へ参加が出来ないが、二番目の要因と考えております。
③高齢の為が、三番目の要因と考えております。
https://www.youtube.com/watch?v=tmExDnEhkow&amp;t=724s</t>
    <rPh sb="109" eb="111">
      <t>コウレイ</t>
    </rPh>
    <rPh sb="112" eb="113">
      <t>タメ</t>
    </rPh>
    <rPh sb="115" eb="118">
      <t>サンバンメ</t>
    </rPh>
    <rPh sb="119" eb="121">
      <t>ヨウイン</t>
    </rPh>
    <rPh sb="122" eb="123">
      <t>カンガ</t>
    </rPh>
    <phoneticPr fontId="21"/>
  </si>
  <si>
    <t>管理会社のフロントマンが超優秀で、かつ理事長がスーパー理事長でない場合は、
理事会を書面参加する時点で、理事会で議論する為の議案書を作成すること自体が困難だと想定されます。
有休を取得出来ない勤務先で働かれているのは、そこで働いている方の責任であって、
独立・転職・投資などで、生活環境や職場環境は改善される可能性もあります。</t>
    <rPh sb="0" eb="4">
      <t>カンリカイシャ</t>
    </rPh>
    <rPh sb="12" eb="15">
      <t>チョウユウシュウ</t>
    </rPh>
    <rPh sb="19" eb="22">
      <t>リジチョウ</t>
    </rPh>
    <rPh sb="27" eb="30">
      <t>リジチョウ</t>
    </rPh>
    <rPh sb="33" eb="35">
      <t>バアイ</t>
    </rPh>
    <rPh sb="38" eb="41">
      <t>リジカイ</t>
    </rPh>
    <rPh sb="42" eb="44">
      <t>ショメン</t>
    </rPh>
    <rPh sb="44" eb="46">
      <t>サンカ</t>
    </rPh>
    <rPh sb="48" eb="50">
      <t>ジテン</t>
    </rPh>
    <rPh sb="52" eb="55">
      <t>リジカイ</t>
    </rPh>
    <rPh sb="56" eb="58">
      <t>ギロン</t>
    </rPh>
    <rPh sb="60" eb="61">
      <t>タメ</t>
    </rPh>
    <rPh sb="62" eb="65">
      <t>ギアンショ</t>
    </rPh>
    <rPh sb="66" eb="68">
      <t>サクセイ</t>
    </rPh>
    <rPh sb="72" eb="74">
      <t>ジタイ</t>
    </rPh>
    <rPh sb="75" eb="77">
      <t>コンナン</t>
    </rPh>
    <rPh sb="79" eb="81">
      <t>ソウテイ</t>
    </rPh>
    <rPh sb="88" eb="90">
      <t>ユウキュウ</t>
    </rPh>
    <rPh sb="91" eb="93">
      <t>シュトク</t>
    </rPh>
    <rPh sb="93" eb="95">
      <t>デキ</t>
    </rPh>
    <rPh sb="97" eb="100">
      <t>キンムサキ</t>
    </rPh>
    <rPh sb="101" eb="102">
      <t>ハタラ</t>
    </rPh>
    <rPh sb="113" eb="114">
      <t>ハタラ</t>
    </rPh>
    <rPh sb="118" eb="119">
      <t>カタ</t>
    </rPh>
    <rPh sb="120" eb="122">
      <t>セキニン</t>
    </rPh>
    <rPh sb="128" eb="130">
      <t>ドクリツ</t>
    </rPh>
    <rPh sb="131" eb="133">
      <t>テンショク</t>
    </rPh>
    <rPh sb="134" eb="136">
      <t>トウシ</t>
    </rPh>
    <rPh sb="140" eb="142">
      <t>セイカツ</t>
    </rPh>
    <rPh sb="142" eb="144">
      <t>カンキョウ</t>
    </rPh>
    <rPh sb="145" eb="147">
      <t>ショクバ</t>
    </rPh>
    <rPh sb="147" eb="149">
      <t>カンキョウ</t>
    </rPh>
    <rPh sb="150" eb="152">
      <t>カイゼン</t>
    </rPh>
    <rPh sb="155" eb="158">
      <t>カノウセイ</t>
    </rPh>
    <phoneticPr fontId="21"/>
  </si>
  <si>
    <t>管理組合活動の奉仕ではなく、理事会に出席されない方々をどう出席して貰えるかを考えるべきではないでしょうか。</t>
    <phoneticPr fontId="9"/>
  </si>
  <si>
    <t>理事会の中で、協力金以外の手段で、一度も理事会に出席されていない方が、
出席してもらえる方法を検討出来ませんでしたので、協力金を提案させて頂いております。</t>
    <rPh sb="0" eb="3">
      <t>リジカイ</t>
    </rPh>
    <rPh sb="4" eb="5">
      <t>ナカ</t>
    </rPh>
    <rPh sb="7" eb="10">
      <t>キョウリョクキン</t>
    </rPh>
    <rPh sb="10" eb="12">
      <t>イガイ</t>
    </rPh>
    <rPh sb="13" eb="15">
      <t>シュダン</t>
    </rPh>
    <rPh sb="17" eb="19">
      <t>イチド</t>
    </rPh>
    <rPh sb="20" eb="23">
      <t>リジカイ</t>
    </rPh>
    <rPh sb="24" eb="26">
      <t>シュッセキ</t>
    </rPh>
    <rPh sb="32" eb="33">
      <t>カタ</t>
    </rPh>
    <rPh sb="36" eb="38">
      <t>シュッセキ</t>
    </rPh>
    <rPh sb="44" eb="46">
      <t>ホウホウ</t>
    </rPh>
    <rPh sb="47" eb="49">
      <t>ケントウ</t>
    </rPh>
    <rPh sb="49" eb="51">
      <t>デキ</t>
    </rPh>
    <rPh sb="60" eb="63">
      <t>キョウリョクキン</t>
    </rPh>
    <rPh sb="64" eb="66">
      <t>テイアン</t>
    </rPh>
    <rPh sb="69" eb="70">
      <t>イタダ</t>
    </rPh>
    <phoneticPr fontId="21"/>
  </si>
  <si>
    <t>年間60,000円徴取なんて、あり得ない。マンションの月の管理費の約6分の１ですよ。月5,000円の金額は何がベースになっているのか？私が理事を務めてた7期の頃、理事への報酬の話を亀山さんが言われた記憶がありますが、私はその当時から反対の気持ちは変わりません。
理事の仕事は毎年順番に回ってくるもので、その都度自分に与えられる事をやるだけです。</t>
    <phoneticPr fontId="9"/>
  </si>
  <si>
    <t>その中で自分が得意とするスキルを発揮していく。あくまでも奉仕です。</t>
    <phoneticPr fontId="9"/>
  </si>
  <si>
    <t>理事会に参加して、年度始めに担当・役割を割付したとしても、与えられた仕事を放棄されて、次期の理事へ引継ぎすらしない理事も多数見受けられたので、そこは今後の課題です。自分が得意であれば全部やって、自分が苦手であれば、何もしない事になり得ます。</t>
    <rPh sb="0" eb="3">
      <t>リジカイ</t>
    </rPh>
    <rPh sb="4" eb="6">
      <t>サンカ</t>
    </rPh>
    <rPh sb="9" eb="11">
      <t>ネンド</t>
    </rPh>
    <rPh sb="11" eb="12">
      <t>ハジ</t>
    </rPh>
    <rPh sb="14" eb="16">
      <t>タントウ</t>
    </rPh>
    <rPh sb="17" eb="19">
      <t>ヤクワリ</t>
    </rPh>
    <rPh sb="20" eb="22">
      <t>ワリツケ</t>
    </rPh>
    <rPh sb="29" eb="30">
      <t>アタ</t>
    </rPh>
    <rPh sb="34" eb="36">
      <t>シゴト</t>
    </rPh>
    <rPh sb="37" eb="39">
      <t>ホウキ</t>
    </rPh>
    <rPh sb="43" eb="45">
      <t>ジキ</t>
    </rPh>
    <rPh sb="46" eb="48">
      <t>リジ</t>
    </rPh>
    <rPh sb="49" eb="51">
      <t>ヒキツ</t>
    </rPh>
    <rPh sb="57" eb="59">
      <t>リジ</t>
    </rPh>
    <rPh sb="60" eb="62">
      <t>タスウ</t>
    </rPh>
    <rPh sb="62" eb="64">
      <t>ミウ</t>
    </rPh>
    <rPh sb="74" eb="76">
      <t>コンゴ</t>
    </rPh>
    <rPh sb="77" eb="79">
      <t>カダイ</t>
    </rPh>
    <rPh sb="85" eb="87">
      <t>トクイ</t>
    </rPh>
    <rPh sb="91" eb="93">
      <t>ゼンブ</t>
    </rPh>
    <rPh sb="97" eb="99">
      <t>ジブン</t>
    </rPh>
    <rPh sb="100" eb="102">
      <t>ニガテ</t>
    </rPh>
    <rPh sb="107" eb="108">
      <t>ナニ</t>
    </rPh>
    <rPh sb="112" eb="113">
      <t>コト</t>
    </rPh>
    <rPh sb="116" eb="117">
      <t>エ</t>
    </rPh>
    <phoneticPr fontId="21"/>
  </si>
  <si>
    <t>火災保険、長期修繕計画の更新業務や、その他ドロくさい仕事が多数発生しており、
年間60,000円で理事会に参加しなくても良いなら安い。</t>
    <phoneticPr fontId="21"/>
  </si>
  <si>
    <t>総会資料を作成する時に、予算案を理事会を通すので、承認はされる認識です。</t>
    <rPh sb="0" eb="2">
      <t>ソウカイ</t>
    </rPh>
    <rPh sb="2" eb="4">
      <t>シリョウ</t>
    </rPh>
    <rPh sb="5" eb="7">
      <t>サクセイ</t>
    </rPh>
    <rPh sb="9" eb="10">
      <t>トキ</t>
    </rPh>
    <rPh sb="12" eb="15">
      <t>ヨサンアン</t>
    </rPh>
    <rPh sb="16" eb="19">
      <t>リジカイ</t>
    </rPh>
    <rPh sb="20" eb="21">
      <t>トオ</t>
    </rPh>
    <rPh sb="25" eb="27">
      <t>ショウニン</t>
    </rPh>
    <rPh sb="31" eb="33">
      <t>ニンシキ</t>
    </rPh>
    <phoneticPr fontId="21"/>
  </si>
  <si>
    <t>1回管理規約でルール化にしてしまうと、3/4の特別決議が必要で修正が手間なので、
詳細なルールは、総会の1/2の普通決議の部分で対応した方が良いと考えております。
現在、居住者の中で、区分所有者の介護の方はほとんどいないと思いますので、数年間は大丈夫だと思いますし、
最悪Web会議でも参加する事も出来ますので、障害にならないと思われます。</t>
    <rPh sb="1" eb="2">
      <t>カイ</t>
    </rPh>
    <rPh sb="2" eb="4">
      <t>カンリ</t>
    </rPh>
    <rPh sb="4" eb="6">
      <t>キヤク</t>
    </rPh>
    <rPh sb="10" eb="11">
      <t>カ</t>
    </rPh>
    <rPh sb="23" eb="25">
      <t>トクベツ</t>
    </rPh>
    <rPh sb="25" eb="27">
      <t>ケツギ</t>
    </rPh>
    <rPh sb="28" eb="30">
      <t>ヒツヨウ</t>
    </rPh>
    <rPh sb="31" eb="33">
      <t>シュウセイ</t>
    </rPh>
    <rPh sb="34" eb="36">
      <t>テマ</t>
    </rPh>
    <rPh sb="41" eb="43">
      <t>ショウサイ</t>
    </rPh>
    <rPh sb="49" eb="51">
      <t>ソウカイ</t>
    </rPh>
    <rPh sb="56" eb="60">
      <t>フツウケツギ</t>
    </rPh>
    <rPh sb="61" eb="63">
      <t>ブブン</t>
    </rPh>
    <rPh sb="64" eb="66">
      <t>タイオウ</t>
    </rPh>
    <rPh sb="68" eb="69">
      <t>ホウ</t>
    </rPh>
    <rPh sb="70" eb="71">
      <t>イ</t>
    </rPh>
    <rPh sb="73" eb="74">
      <t>カンガ</t>
    </rPh>
    <rPh sb="83" eb="85">
      <t>ゲンザイ</t>
    </rPh>
    <rPh sb="86" eb="89">
      <t>キョジュウシャ</t>
    </rPh>
    <rPh sb="90" eb="91">
      <t>ナカ</t>
    </rPh>
    <rPh sb="93" eb="98">
      <t>クブンショユウシャ</t>
    </rPh>
    <rPh sb="99" eb="101">
      <t>カイゴ</t>
    </rPh>
    <rPh sb="102" eb="103">
      <t>カタ</t>
    </rPh>
    <rPh sb="112" eb="113">
      <t>オモ</t>
    </rPh>
    <rPh sb="119" eb="122">
      <t>スウネンカン</t>
    </rPh>
    <rPh sb="123" eb="126">
      <t>ダイジョウブ</t>
    </rPh>
    <rPh sb="128" eb="129">
      <t>オモ</t>
    </rPh>
    <rPh sb="135" eb="137">
      <t>サイアク</t>
    </rPh>
    <rPh sb="140" eb="142">
      <t>カイギ</t>
    </rPh>
    <rPh sb="144" eb="146">
      <t>サンカ</t>
    </rPh>
    <rPh sb="148" eb="149">
      <t>コト</t>
    </rPh>
    <rPh sb="150" eb="152">
      <t>デキ</t>
    </rPh>
    <rPh sb="157" eb="159">
      <t>ショウガイ</t>
    </rPh>
    <rPh sb="165" eb="166">
      <t>オモ</t>
    </rPh>
    <phoneticPr fontId="21"/>
  </si>
  <si>
    <t>海外赴任中に付き理事会には参加できませんでしたが、
協力金で他の方が快くご対応頂けるならば決定した金額でお支払いさせていただきます;</t>
    <phoneticPr fontId="21"/>
  </si>
  <si>
    <t>ご連絡ありがとうございます。</t>
    <rPh sb="1" eb="3">
      <t>レンラク</t>
    </rPh>
    <phoneticPr fontId="21"/>
  </si>
  <si>
    <t>土日は仕事につき、理事会等への参加が難しい状況です。土日の有休取得は現実的ではありません。
平日も早くとも21時以降でないと参加はできません。</t>
    <phoneticPr fontId="9"/>
  </si>
  <si>
    <t>何の職業に就業されているかは不明ですが、土日も平日夜も21時以降でないと、都合が付かず参加が難しいのですね。</t>
    <rPh sb="0" eb="1">
      <t>ナニ</t>
    </rPh>
    <rPh sb="2" eb="4">
      <t>ショクギョウ</t>
    </rPh>
    <rPh sb="5" eb="7">
      <t>シュウギョウ</t>
    </rPh>
    <rPh sb="14" eb="16">
      <t>フメイ</t>
    </rPh>
    <rPh sb="20" eb="22">
      <t>ドニチ</t>
    </rPh>
    <rPh sb="23" eb="25">
      <t>ヘイジツ</t>
    </rPh>
    <rPh sb="25" eb="26">
      <t>ヨル</t>
    </rPh>
    <rPh sb="29" eb="30">
      <t>ジ</t>
    </rPh>
    <rPh sb="30" eb="32">
      <t>イコウ</t>
    </rPh>
    <rPh sb="37" eb="39">
      <t>ツゴウ</t>
    </rPh>
    <rPh sb="40" eb="41">
      <t>ツ</t>
    </rPh>
    <rPh sb="43" eb="45">
      <t>サンカ</t>
    </rPh>
    <rPh sb="46" eb="47">
      <t>ムズカ</t>
    </rPh>
    <phoneticPr fontId="21"/>
  </si>
  <si>
    <t>また、相場の最大にする理由も教えていただきたいと思います。</t>
    <phoneticPr fontId="9"/>
  </si>
  <si>
    <t>相場の最大値にする理由は、理事会に一度も参加されていない方が、
理事会に一度は参加して、何か理事の大変さを、雰囲気だけでも感じて欲しいからです。</t>
    <rPh sb="0" eb="2">
      <t>ソウバ</t>
    </rPh>
    <rPh sb="3" eb="6">
      <t>サイダイチ</t>
    </rPh>
    <rPh sb="9" eb="11">
      <t>リユウ</t>
    </rPh>
    <rPh sb="13" eb="16">
      <t>リジカイ</t>
    </rPh>
    <rPh sb="17" eb="19">
      <t>イチド</t>
    </rPh>
    <rPh sb="20" eb="22">
      <t>サンカ</t>
    </rPh>
    <rPh sb="28" eb="29">
      <t>カタ</t>
    </rPh>
    <rPh sb="32" eb="35">
      <t>リジカイ</t>
    </rPh>
    <rPh sb="36" eb="38">
      <t>イチド</t>
    </rPh>
    <rPh sb="39" eb="41">
      <t>サンカ</t>
    </rPh>
    <rPh sb="44" eb="45">
      <t>ナニ</t>
    </rPh>
    <rPh sb="46" eb="48">
      <t>リジ</t>
    </rPh>
    <rPh sb="49" eb="51">
      <t>タイヘン</t>
    </rPh>
    <rPh sb="54" eb="57">
      <t>フンイキ</t>
    </rPh>
    <rPh sb="61" eb="62">
      <t>カン</t>
    </rPh>
    <rPh sb="64" eb="65">
      <t>ホ</t>
    </rPh>
    <phoneticPr fontId="21"/>
  </si>
  <si>
    <t>・協力金の額が相場の「最大値」では高すぎるのではないか。
　通常、相場の平均、もしくは、それ以下での設定額だと思いますが、何故「最大値」なのでしょうか。</t>
    <rPh sb="1" eb="4">
      <t>キョウリョクキン</t>
    </rPh>
    <rPh sb="5" eb="6">
      <t>ガク</t>
    </rPh>
    <rPh sb="7" eb="9">
      <t>ソウバ</t>
    </rPh>
    <rPh sb="11" eb="14">
      <t>サイダイチ</t>
    </rPh>
    <rPh sb="17" eb="18">
      <t>タカ</t>
    </rPh>
    <rPh sb="30" eb="32">
      <t>ツウジョウ</t>
    </rPh>
    <rPh sb="33" eb="35">
      <t>ソウバ</t>
    </rPh>
    <rPh sb="36" eb="38">
      <t>ヘイキン</t>
    </rPh>
    <rPh sb="46" eb="48">
      <t>イカ</t>
    </rPh>
    <rPh sb="50" eb="52">
      <t>セッテイ</t>
    </rPh>
    <rPh sb="52" eb="53">
      <t>ガク</t>
    </rPh>
    <rPh sb="55" eb="56">
      <t>オモ</t>
    </rPh>
    <rPh sb="61" eb="63">
      <t>ナゼ</t>
    </rPh>
    <rPh sb="64" eb="67">
      <t>サイダイチ</t>
    </rPh>
    <phoneticPr fontId="9"/>
  </si>
  <si>
    <t>・理事会に参加されていない方と、参加率が低い方を、理事会へ参加させたいので、
　管理組合の継続性を考慮しつつ、協力金制度の方策で何とか出来ないか検討しております。</t>
    <rPh sb="1" eb="4">
      <t>リジカイ</t>
    </rPh>
    <rPh sb="5" eb="7">
      <t>サンカ</t>
    </rPh>
    <rPh sb="13" eb="14">
      <t>カタ</t>
    </rPh>
    <rPh sb="16" eb="19">
      <t>サンカリツ</t>
    </rPh>
    <rPh sb="20" eb="21">
      <t>ヒク</t>
    </rPh>
    <rPh sb="22" eb="23">
      <t>カタ</t>
    </rPh>
    <rPh sb="25" eb="28">
      <t>リジカイ</t>
    </rPh>
    <rPh sb="29" eb="31">
      <t>サンカ</t>
    </rPh>
    <rPh sb="40" eb="44">
      <t>カンリクミアイ</t>
    </rPh>
    <rPh sb="45" eb="48">
      <t>ケイゾクセイ</t>
    </rPh>
    <rPh sb="49" eb="51">
      <t>コウリョ</t>
    </rPh>
    <rPh sb="55" eb="58">
      <t>キョウリョクキン</t>
    </rPh>
    <rPh sb="58" eb="60">
      <t>セイド</t>
    </rPh>
    <rPh sb="61" eb="63">
      <t>ホウサク</t>
    </rPh>
    <rPh sb="64" eb="65">
      <t>ナン</t>
    </rPh>
    <rPh sb="67" eb="69">
      <t>デキ</t>
    </rPh>
    <rPh sb="72" eb="74">
      <t>ケントウ</t>
    </rPh>
    <phoneticPr fontId="21"/>
  </si>
  <si>
    <t>・上記の「No.4」の部分ですが、居住者の入れかえもあるんで、こういう条件でアンケートの回答を求めるのは、どうかなと思います。
　幅広く意見を求めた方がよいのではないでしょうか。</t>
    <rPh sb="1" eb="3">
      <t>ジョウキ</t>
    </rPh>
    <rPh sb="11" eb="13">
      <t>ブブン</t>
    </rPh>
    <rPh sb="17" eb="20">
      <t>キョジュウシャ</t>
    </rPh>
    <rPh sb="21" eb="22">
      <t>イ</t>
    </rPh>
    <rPh sb="35" eb="37">
      <t>ジョウケン</t>
    </rPh>
    <rPh sb="44" eb="46">
      <t>カイトウ</t>
    </rPh>
    <rPh sb="47" eb="48">
      <t>モト</t>
    </rPh>
    <rPh sb="58" eb="59">
      <t>オモ</t>
    </rPh>
    <rPh sb="65" eb="67">
      <t>ハバヒロ</t>
    </rPh>
    <rPh sb="68" eb="70">
      <t>イケン</t>
    </rPh>
    <rPh sb="71" eb="72">
      <t>モト</t>
    </rPh>
    <rPh sb="74" eb="75">
      <t>ホウ</t>
    </rPh>
    <phoneticPr fontId="9"/>
  </si>
  <si>
    <t>気が利くフロントマンであれば、誰でも出来るはずですが、委託契約内に入っていない可能性がありますので、
管理会社に対して、委託契約にしてもらう様に確認します。</t>
    <rPh sb="0" eb="1">
      <t>キ</t>
    </rPh>
    <rPh sb="2" eb="3">
      <t>キ</t>
    </rPh>
    <rPh sb="27" eb="29">
      <t>イタク</t>
    </rPh>
    <rPh sb="29" eb="31">
      <t>ケイヤク</t>
    </rPh>
    <rPh sb="31" eb="32">
      <t>ナイ</t>
    </rPh>
    <rPh sb="33" eb="34">
      <t>ハイ</t>
    </rPh>
    <rPh sb="39" eb="42">
      <t>カノウセイ</t>
    </rPh>
    <rPh sb="51" eb="53">
      <t>カンリ</t>
    </rPh>
    <rPh sb="53" eb="55">
      <t>カイシャ</t>
    </rPh>
    <rPh sb="56" eb="57">
      <t>タイ</t>
    </rPh>
    <rPh sb="60" eb="62">
      <t>イタク</t>
    </rPh>
    <rPh sb="62" eb="64">
      <t>ケイヤク</t>
    </rPh>
    <rPh sb="70" eb="71">
      <t>ヨウ</t>
    </rPh>
    <rPh sb="72" eb="74">
      <t>カクニン</t>
    </rPh>
    <phoneticPr fontId="21"/>
  </si>
  <si>
    <t>アンケート結果より、協力金徴収自体を反対されている方は、現状2人だけになります。
少数派意見となりますので、廃案にせざるを得ないです。</t>
    <rPh sb="5" eb="7">
      <t>ケッカ</t>
    </rPh>
    <rPh sb="10" eb="13">
      <t>キョウリョクキン</t>
    </rPh>
    <rPh sb="13" eb="15">
      <t>チョウシュウ</t>
    </rPh>
    <rPh sb="15" eb="17">
      <t>ジタイ</t>
    </rPh>
    <rPh sb="18" eb="20">
      <t>ハンタイ</t>
    </rPh>
    <rPh sb="25" eb="26">
      <t>カタ</t>
    </rPh>
    <rPh sb="28" eb="30">
      <t>ゲンジョウ</t>
    </rPh>
    <rPh sb="31" eb="32">
      <t>ヒト</t>
    </rPh>
    <rPh sb="41" eb="44">
      <t>ショウスウハ</t>
    </rPh>
    <rPh sb="44" eb="46">
      <t>イケン</t>
    </rPh>
    <rPh sb="54" eb="56">
      <t>ハイアン</t>
    </rPh>
    <rPh sb="61" eb="62">
      <t>エ</t>
    </rPh>
    <phoneticPr fontId="21"/>
  </si>
  <si>
    <t>不快な思いにさせて申し訳ありません。理事会の参加件数は、理事会議事録からカウントしております。
もし理事会へ参加されていた場合、過去に理事会議事録を作成した人の責任になると思います。
また総会の出席件数はカウントしておりません。</t>
    <rPh sb="3" eb="4">
      <t>オモ</t>
    </rPh>
    <rPh sb="18" eb="21">
      <t>リジカイ</t>
    </rPh>
    <rPh sb="22" eb="24">
      <t>サンカ</t>
    </rPh>
    <rPh sb="24" eb="26">
      <t>ケンスウ</t>
    </rPh>
    <rPh sb="28" eb="31">
      <t>リジカイ</t>
    </rPh>
    <rPh sb="31" eb="34">
      <t>ギジロク</t>
    </rPh>
    <rPh sb="50" eb="53">
      <t>リジカイ</t>
    </rPh>
    <rPh sb="54" eb="56">
      <t>サンカ</t>
    </rPh>
    <rPh sb="61" eb="63">
      <t>バアイ</t>
    </rPh>
    <rPh sb="64" eb="66">
      <t>カコ</t>
    </rPh>
    <rPh sb="67" eb="70">
      <t>リジカイ</t>
    </rPh>
    <rPh sb="70" eb="73">
      <t>ギジロク</t>
    </rPh>
    <rPh sb="74" eb="76">
      <t>サクセイ</t>
    </rPh>
    <rPh sb="78" eb="79">
      <t>ヒト</t>
    </rPh>
    <rPh sb="80" eb="82">
      <t>セキニン</t>
    </rPh>
    <rPh sb="86" eb="87">
      <t>オモ</t>
    </rPh>
    <rPh sb="94" eb="96">
      <t>ソウカイ</t>
    </rPh>
    <rPh sb="97" eb="99">
      <t>シュッセキ</t>
    </rPh>
    <rPh sb="99" eb="101">
      <t>ケンスウ</t>
    </rPh>
    <phoneticPr fontId="21"/>
  </si>
  <si>
    <t>理事会へ参加されていない方は、何も分かっていないと思いますので、理事会へ出席をお願いします。</t>
    <rPh sb="0" eb="3">
      <t>リジカイ</t>
    </rPh>
    <rPh sb="4" eb="6">
      <t>サンカ</t>
    </rPh>
    <rPh sb="12" eb="13">
      <t>カタ</t>
    </rPh>
    <rPh sb="15" eb="16">
      <t>ナニ</t>
    </rPh>
    <rPh sb="17" eb="18">
      <t>ワ</t>
    </rPh>
    <rPh sb="25" eb="26">
      <t>オモ</t>
    </rPh>
    <rPh sb="32" eb="35">
      <t>リジカイ</t>
    </rPh>
    <rPh sb="36" eb="38">
      <t>シュッセキ</t>
    </rPh>
    <rPh sb="40" eb="41">
      <t>ネガ</t>
    </rPh>
    <phoneticPr fontId="21"/>
  </si>
  <si>
    <t>1) 理事会、管理組合制度や運営方法をもう一度説明資料を配った方がいいと思います。
　理解できてない人も少なくないと思いますから。</t>
    <phoneticPr fontId="9"/>
  </si>
  <si>
    <t>4) Face to Faceよりはオンライン会議をした方がいいではないかと思います。
 　物理近くにいない時も参加可能です。週末出かける人も多いですから。</t>
    <phoneticPr fontId="9"/>
  </si>
  <si>
    <t>年間6万円でアレルギーが出ている人がいるので、
これくらいの協力金なら、遠方であるか、休みが合わない方以外は、ほぼほぼ参加されるとは思います。</t>
    <rPh sb="0" eb="2">
      <t>ネンカン</t>
    </rPh>
    <rPh sb="3" eb="5">
      <t>マンエン</t>
    </rPh>
    <rPh sb="12" eb="13">
      <t>デ</t>
    </rPh>
    <rPh sb="16" eb="17">
      <t>ヒト</t>
    </rPh>
    <rPh sb="30" eb="33">
      <t>キョウリョクキン</t>
    </rPh>
    <rPh sb="36" eb="38">
      <t>エンポウ</t>
    </rPh>
    <rPh sb="43" eb="44">
      <t>ヤス</t>
    </rPh>
    <rPh sb="46" eb="47">
      <t>ア</t>
    </rPh>
    <rPh sb="50" eb="51">
      <t>カタ</t>
    </rPh>
    <rPh sb="51" eb="53">
      <t>イガイ</t>
    </rPh>
    <rPh sb="59" eb="61">
      <t>サンカ</t>
    </rPh>
    <rPh sb="66" eb="67">
      <t>オモ</t>
    </rPh>
    <phoneticPr fontId="21"/>
  </si>
  <si>
    <t>https://www.presis.site/owncloud/index.php/apps/files/?dir=/&amp;fileid=3782</t>
    <phoneticPr fontId="21"/>
  </si>
  <si>
    <t>2) 重要な資料以外はデジタル化した方がいいではないかと思います。
　　　環境にやさしい、コスト削減にもつながります。</t>
    <phoneticPr fontId="9"/>
  </si>
  <si>
    <t>2.管理組合の重要書類は、ホームページに格納しておりますし、
　　理事会検討中の資料は、クラウドサービスのownCloudへ格納されております。
　　　https://www.presis.site/</t>
    <rPh sb="7" eb="11">
      <t>ジュウヨウショルイ</t>
    </rPh>
    <rPh sb="20" eb="22">
      <t>カクノウ</t>
    </rPh>
    <rPh sb="33" eb="36">
      <t>リジカイ</t>
    </rPh>
    <rPh sb="36" eb="39">
      <t>ケントウナカ</t>
    </rPh>
    <rPh sb="40" eb="42">
      <t>シリョウ</t>
    </rPh>
    <rPh sb="62" eb="64">
      <t>カクノウ</t>
    </rPh>
    <phoneticPr fontId="21"/>
  </si>
  <si>
    <t>3) 制度や運営方法を説明した後、これから正当な理由がなく不参加の場合は協力金負担するのは賛成します。</t>
    <phoneticPr fontId="9"/>
  </si>
  <si>
    <t>3.制度や運営方法は一般的に分譲マンションを購入すれば、区分所有法もありますし、
　不動産屋の営業や管理会社からも説明があったと思いますので、勉強をお願いします。</t>
    <rPh sb="2" eb="4">
      <t>セイド</t>
    </rPh>
    <rPh sb="5" eb="7">
      <t>ウンエイ</t>
    </rPh>
    <rPh sb="7" eb="9">
      <t>ホウホウ</t>
    </rPh>
    <rPh sb="10" eb="13">
      <t>イッパンテキ</t>
    </rPh>
    <rPh sb="14" eb="16">
      <t>ブンジョウ</t>
    </rPh>
    <rPh sb="22" eb="24">
      <t>コウニュウ</t>
    </rPh>
    <rPh sb="28" eb="33">
      <t>クブンショユウホウ</t>
    </rPh>
    <rPh sb="42" eb="45">
      <t>フドウサン</t>
    </rPh>
    <rPh sb="45" eb="46">
      <t>ヤ</t>
    </rPh>
    <rPh sb="47" eb="49">
      <t>エイギョウ</t>
    </rPh>
    <rPh sb="50" eb="54">
      <t>カンリカイシャ</t>
    </rPh>
    <rPh sb="57" eb="59">
      <t>セツメイ</t>
    </rPh>
    <rPh sb="64" eb="65">
      <t>オモ</t>
    </rPh>
    <rPh sb="71" eb="73">
      <t>ベンキョウ</t>
    </rPh>
    <rPh sb="75" eb="76">
      <t>ネガ</t>
    </rPh>
    <phoneticPr fontId="21"/>
  </si>
  <si>
    <t>相場というなら他の事例を複数示していただきたい。</t>
    <phoneticPr fontId="9"/>
  </si>
  <si>
    <t>金銭的協力にしても月5千円は高すぎだと感じます。</t>
    <phoneticPr fontId="9"/>
  </si>
  <si>
    <t>相場はこちらです↓
https://www.daiwalifenext.co.jp/miraikachiken/report/200722_report_01
⇒他にもインターネットで、過去事例を自分でも色々と調べられると思いますので、ご確認下さい。</t>
    <rPh sb="0" eb="2">
      <t>ソウバ</t>
    </rPh>
    <rPh sb="81" eb="82">
      <t>ホカ</t>
    </rPh>
    <rPh sb="93" eb="95">
      <t>カコ</t>
    </rPh>
    <rPh sb="95" eb="97">
      <t>ジレイ</t>
    </rPh>
    <rPh sb="98" eb="100">
      <t>ジブン</t>
    </rPh>
    <rPh sb="102" eb="104">
      <t>イロイロ</t>
    </rPh>
    <rPh sb="105" eb="106">
      <t>シラ</t>
    </rPh>
    <rPh sb="111" eb="112">
      <t>オモ</t>
    </rPh>
    <rPh sb="119" eb="121">
      <t>カクニン</t>
    </rPh>
    <rPh sb="121" eb="122">
      <t>クダ</t>
    </rPh>
    <phoneticPr fontId="21"/>
  </si>
  <si>
    <t>1.他人から教えてもらうものではないので、自分で勉強して下さい。
⇒Youtube 「マンション生活のお手伝い」が、比較的分かり易いと思います。
https://www.youtube.com/channel/UCAb6KYHPKpqvC_q-_Q3q-zg</t>
    <rPh sb="2" eb="4">
      <t>タニン</t>
    </rPh>
    <rPh sb="6" eb="7">
      <t>オシ</t>
    </rPh>
    <rPh sb="21" eb="23">
      <t>ジブン</t>
    </rPh>
    <rPh sb="24" eb="26">
      <t>ベンキョウ</t>
    </rPh>
    <rPh sb="28" eb="29">
      <t>クダ</t>
    </rPh>
    <rPh sb="58" eb="61">
      <t>ヒカクテキ</t>
    </rPh>
    <rPh sb="61" eb="62">
      <t>ワ</t>
    </rPh>
    <rPh sb="64" eb="65">
      <t>ヤス</t>
    </rPh>
    <rPh sb="67" eb="68">
      <t>オモ</t>
    </rPh>
    <phoneticPr fontId="21"/>
  </si>
  <si>
    <t>第４号議案に関して「管理組合運営に関心がなくなる方向のルール変更にしない」というスタンスに賛成です。</t>
    <phoneticPr fontId="9"/>
  </si>
  <si>
    <t>私は「妥当である」を選択しましたが、この件は金額が妥当なのかそうでないのかを議論の主軸にすべきではないと思います。
金額が高いといっている人は、「自分が払わないといけなくなる前提」すなわち「理事会運営に協力するつもりはない」という意図が少なからず入っていると思われます。
また、日程が合わないから理事会に参加できないからという理由は、下記を当期の役員で臨機応変に対応すれば解決できない話ではないのでは。
１．期初に年度計画を立てて各役員に主管で対応いただく議題を割りあてる
２．各理事会はあらかじめ年度計画に合わせた議題を決めておき、都合がつかない役員が関連する議題は避ける
　　（割り当てた議題の主管の役員が理事会実施日の調整をする）
３．理事会を土日のどちらかだけでなく平日の夜の設定も可能とする
４．議題に関係する役員をMUST参加とし、MUSTでない参加者は欠席でも協力金制度のカウントからは除外する
これらを決めておけば、「理事会に参加しなければ一律協力金を徴収する」といった強引な方法ではなくなるし、主管役員に日程を調整させるのだから参加の責任も持っていただくことができるのでは。
※実際この流れに持っていくには理事長がすごく頑張らないとできないかもしれないですが
「参加する意思はあるが事情があって参加できない」といっている人の意見はできる範囲で考慮すべきだと思いますが、「面倒だから参加したくない」という人の意見はスルーでよいと思います。</t>
    <phoneticPr fontId="9"/>
  </si>
  <si>
    <t>理事会に参加が出来なくても、管理組合へ貢献出来る方法はあるとは思いますが、過去の事例から理事会に来られない方は連絡すら取れない方が多いと思われます。それらの参加されない理事を訪問フォローする理事や、管理会社の方の業務負荷もかなり高くなります。</t>
    <rPh sb="0" eb="3">
      <t>リジカイ</t>
    </rPh>
    <rPh sb="4" eb="6">
      <t>サンカ</t>
    </rPh>
    <rPh sb="7" eb="9">
      <t>デキ</t>
    </rPh>
    <rPh sb="14" eb="18">
      <t>カンリクミアイ</t>
    </rPh>
    <rPh sb="19" eb="21">
      <t>コウケン</t>
    </rPh>
    <rPh sb="21" eb="23">
      <t>デキ</t>
    </rPh>
    <rPh sb="24" eb="26">
      <t>ホウホウ</t>
    </rPh>
    <rPh sb="31" eb="32">
      <t>オモ</t>
    </rPh>
    <rPh sb="37" eb="39">
      <t>カコ</t>
    </rPh>
    <rPh sb="40" eb="42">
      <t>ジレイ</t>
    </rPh>
    <rPh sb="44" eb="47">
      <t>リジカイ</t>
    </rPh>
    <rPh sb="48" eb="49">
      <t>コ</t>
    </rPh>
    <rPh sb="53" eb="54">
      <t>カタ</t>
    </rPh>
    <rPh sb="55" eb="57">
      <t>レンラク</t>
    </rPh>
    <rPh sb="59" eb="60">
      <t>ト</t>
    </rPh>
    <rPh sb="63" eb="64">
      <t>カタ</t>
    </rPh>
    <rPh sb="65" eb="66">
      <t>オオ</t>
    </rPh>
    <rPh sb="68" eb="69">
      <t>オモ</t>
    </rPh>
    <rPh sb="78" eb="80">
      <t>サンカ</t>
    </rPh>
    <rPh sb="84" eb="86">
      <t>リジ</t>
    </rPh>
    <rPh sb="87" eb="89">
      <t>ホウモン</t>
    </rPh>
    <rPh sb="95" eb="97">
      <t>リジ</t>
    </rPh>
    <rPh sb="106" eb="108">
      <t>ギョウム</t>
    </rPh>
    <rPh sb="108" eb="110">
      <t>フカ</t>
    </rPh>
    <rPh sb="114" eb="115">
      <t>タカ</t>
    </rPh>
    <phoneticPr fontId="21"/>
  </si>
  <si>
    <t>自治会の引継ぎ資料を見た事が無いので、現状は厳しいかもしれません。
過去の自治会理事の方：作業マニュアル等があれば、理事会へ資料の提供をお願い致します。</t>
    <rPh sb="0" eb="3">
      <t>ジチカイ</t>
    </rPh>
    <rPh sb="4" eb="6">
      <t>ヒキツ</t>
    </rPh>
    <rPh sb="7" eb="9">
      <t>シリョウ</t>
    </rPh>
    <rPh sb="10" eb="11">
      <t>ミ</t>
    </rPh>
    <rPh sb="12" eb="13">
      <t>コト</t>
    </rPh>
    <rPh sb="14" eb="15">
      <t>ナ</t>
    </rPh>
    <rPh sb="19" eb="21">
      <t>ゲンジョウ</t>
    </rPh>
    <rPh sb="22" eb="23">
      <t>キビ</t>
    </rPh>
    <rPh sb="34" eb="36">
      <t>カコ</t>
    </rPh>
    <rPh sb="37" eb="40">
      <t>ジチカイ</t>
    </rPh>
    <rPh sb="40" eb="42">
      <t>リジ</t>
    </rPh>
    <rPh sb="43" eb="44">
      <t>カタ</t>
    </rPh>
    <rPh sb="45" eb="47">
      <t>サギョウ</t>
    </rPh>
    <rPh sb="52" eb="53">
      <t>トウ</t>
    </rPh>
    <rPh sb="62" eb="64">
      <t>シリョウ</t>
    </rPh>
    <rPh sb="65" eb="67">
      <t>テイキョウ</t>
    </rPh>
    <rPh sb="69" eb="70">
      <t>ネガ</t>
    </rPh>
    <rPh sb="71" eb="72">
      <t>イタ</t>
    </rPh>
    <phoneticPr fontId="21"/>
  </si>
  <si>
    <t>ボイスレコーダー音声と理事会資料から、議事録を理事会に参加されていない方が作るのは、
マンション管理組合業務を熟知していないと、かなり難しい作業になると思われますので、現実的ではない気がします。</t>
    <rPh sb="8" eb="10">
      <t>オンセイ</t>
    </rPh>
    <rPh sb="11" eb="14">
      <t>リジカイ</t>
    </rPh>
    <rPh sb="14" eb="16">
      <t>シリョウ</t>
    </rPh>
    <rPh sb="19" eb="22">
      <t>ギジロク</t>
    </rPh>
    <rPh sb="23" eb="26">
      <t>リジカイ</t>
    </rPh>
    <rPh sb="27" eb="29">
      <t>サンカ</t>
    </rPh>
    <rPh sb="35" eb="36">
      <t>カタ</t>
    </rPh>
    <rPh sb="37" eb="38">
      <t>ツク</t>
    </rPh>
    <rPh sb="48" eb="50">
      <t>カンリ</t>
    </rPh>
    <rPh sb="50" eb="52">
      <t>クミアイ</t>
    </rPh>
    <rPh sb="52" eb="54">
      <t>ギョウム</t>
    </rPh>
    <rPh sb="55" eb="57">
      <t>ジュクチ</t>
    </rPh>
    <rPh sb="67" eb="68">
      <t>ムズカ</t>
    </rPh>
    <rPh sb="70" eb="72">
      <t>サギョウ</t>
    </rPh>
    <rPh sb="76" eb="77">
      <t>オモ</t>
    </rPh>
    <rPh sb="84" eb="87">
      <t>ゲンジツテキ</t>
    </rPh>
    <rPh sb="91" eb="92">
      <t>キ</t>
    </rPh>
    <phoneticPr fontId="21"/>
  </si>
  <si>
    <t>そのやり方もありますが、1年間の輪番制の方が少し賛成意見が多かったので、そのままです。</t>
    <rPh sb="4" eb="5">
      <t>カタ</t>
    </rPh>
    <rPh sb="13" eb="14">
      <t>ネン</t>
    </rPh>
    <rPh sb="14" eb="15">
      <t>カン</t>
    </rPh>
    <rPh sb="16" eb="19">
      <t>リンバンセイ</t>
    </rPh>
    <rPh sb="20" eb="21">
      <t>ホウ</t>
    </rPh>
    <rPh sb="22" eb="23">
      <t>スコ</t>
    </rPh>
    <rPh sb="24" eb="26">
      <t>サンセイ</t>
    </rPh>
    <rPh sb="26" eb="28">
      <t>イケン</t>
    </rPh>
    <rPh sb="29" eb="30">
      <t>オオ</t>
    </rPh>
    <phoneticPr fontId="21"/>
  </si>
  <si>
    <t>60,000円を7年に1回輪番制が回ってくる前提の計算すると、60,000円÷7年÷12ヵ月≒714円/月の負担であり、
管理費：13,200円/月(部屋により多少違う)に対して、協力金で月々：700円弱(＋約5％)の負担で、
理事会に参加しないのであれば、理事会見解としては安いとは思います。</t>
    <rPh sb="6" eb="7">
      <t>エン</t>
    </rPh>
    <rPh sb="9" eb="10">
      <t>ネン</t>
    </rPh>
    <rPh sb="12" eb="13">
      <t>カイ</t>
    </rPh>
    <rPh sb="13" eb="16">
      <t>リンバンセイ</t>
    </rPh>
    <rPh sb="17" eb="18">
      <t>マワ</t>
    </rPh>
    <rPh sb="22" eb="24">
      <t>ゼンテイ</t>
    </rPh>
    <rPh sb="25" eb="27">
      <t>ケイサン</t>
    </rPh>
    <rPh sb="37" eb="38">
      <t>エン</t>
    </rPh>
    <rPh sb="40" eb="41">
      <t>ネン</t>
    </rPh>
    <rPh sb="45" eb="46">
      <t>ゲツ</t>
    </rPh>
    <rPh sb="50" eb="51">
      <t>エン</t>
    </rPh>
    <rPh sb="52" eb="53">
      <t>ツキ</t>
    </rPh>
    <rPh sb="54" eb="56">
      <t>フタン</t>
    </rPh>
    <rPh sb="61" eb="64">
      <t>カンリヒ</t>
    </rPh>
    <rPh sb="71" eb="72">
      <t>エン</t>
    </rPh>
    <rPh sb="73" eb="74">
      <t>ツキ</t>
    </rPh>
    <rPh sb="86" eb="87">
      <t>タイ</t>
    </rPh>
    <rPh sb="90" eb="93">
      <t>キョウリョクキン</t>
    </rPh>
    <rPh sb="94" eb="96">
      <t>ツキヅキ</t>
    </rPh>
    <rPh sb="100" eb="101">
      <t>エン</t>
    </rPh>
    <rPh sb="101" eb="102">
      <t>ジャク</t>
    </rPh>
    <rPh sb="104" eb="105">
      <t>ヤク</t>
    </rPh>
    <rPh sb="109" eb="111">
      <t>フタン</t>
    </rPh>
    <rPh sb="114" eb="117">
      <t>リジカイ</t>
    </rPh>
    <rPh sb="118" eb="120">
      <t>サンカ</t>
    </rPh>
    <rPh sb="129" eb="132">
      <t>リジカイ</t>
    </rPh>
    <rPh sb="132" eb="134">
      <t>ケンカイ</t>
    </rPh>
    <rPh sb="138" eb="139">
      <t>ヤス</t>
    </rPh>
    <rPh sb="142" eb="143">
      <t>オモ</t>
    </rPh>
    <phoneticPr fontId="21"/>
  </si>
  <si>
    <r>
      <t>既に立候補のルールは管理規約 第35条 第3項 『</t>
    </r>
    <r>
      <rPr>
        <u/>
        <sz val="11"/>
        <color theme="1"/>
        <rFont val="Meiryo UI"/>
        <family val="3"/>
        <charset val="128"/>
      </rPr>
      <t>理事及び監事の選出は輪番制を基本とし、立候補または推薦があった場合は、理事会の承認を得て総会で選任し、又は解任する。</t>
    </r>
    <r>
      <rPr>
        <sz val="11"/>
        <color theme="1"/>
        <rFont val="Meiryo UI"/>
        <family val="3"/>
        <charset val="128"/>
      </rPr>
      <t>』で存在しており、第7期くらいから、定期総会の2ヵ月前くらいに理事の立候補＆推薦のお知らせしております。</t>
    </r>
    <rPh sb="0" eb="1">
      <t>スデ</t>
    </rPh>
    <rPh sb="2" eb="5">
      <t>リッコウホ</t>
    </rPh>
    <rPh sb="10" eb="12">
      <t>カンリ</t>
    </rPh>
    <rPh sb="12" eb="14">
      <t>キヤク</t>
    </rPh>
    <rPh sb="15" eb="16">
      <t>ダイ</t>
    </rPh>
    <rPh sb="18" eb="19">
      <t>ジョウ</t>
    </rPh>
    <rPh sb="20" eb="21">
      <t>ダイ</t>
    </rPh>
    <rPh sb="22" eb="23">
      <t>コウ</t>
    </rPh>
    <rPh sb="85" eb="87">
      <t>ソンザイ</t>
    </rPh>
    <rPh sb="92" eb="93">
      <t>ダイ</t>
    </rPh>
    <rPh sb="94" eb="95">
      <t>キ</t>
    </rPh>
    <rPh sb="101" eb="103">
      <t>テイキ</t>
    </rPh>
    <rPh sb="103" eb="105">
      <t>ソウカイ</t>
    </rPh>
    <rPh sb="108" eb="109">
      <t>ゲツ</t>
    </rPh>
    <rPh sb="109" eb="110">
      <t>マエ</t>
    </rPh>
    <rPh sb="114" eb="116">
      <t>リジ</t>
    </rPh>
    <rPh sb="117" eb="120">
      <t>リッコウホ</t>
    </rPh>
    <rPh sb="121" eb="123">
      <t>スイセン</t>
    </rPh>
    <rPh sb="125" eb="126">
      <t>シ</t>
    </rPh>
    <phoneticPr fontId="21"/>
  </si>
  <si>
    <t>・また、上記に書いたような場合意外の理由で会場での理事会参加が難しい時（介護で自宅を離れることが難しい、幼児乳児がいるが大人が家に1人しかいない等）はオンラインでの参加を可能とし、オンラインでの参加も出席として認める。
今現在多様な会議の仕方がある中、対面で話すことだけを出席と認めることは非常に時代ご逆行した考えだと思います。とにかく「参加できない場合は協力金としてお金を払えば良い」という考えの前に、新しい形の参加を認める考えを入れてもよいのではないでしょうか。
よろしくお願いします。</t>
    <phoneticPr fontId="9"/>
  </si>
  <si>
    <t>第9期第1回臨時総会で、管理規約 第５３条 にある通り、理事の半数の合意があれば、理事会はWeb会議でも可能となりましたが、Web会議する上で管理会社側との合意と、管理組合側で最低限のWeb会議の機材を購入する必要がありますので、ご了承下さい。
＜Web会議で必要な機材(対面＋Web会議のパターン)＞
・管理会社事務所へWi-Fiルーター設置：1万円(仮)
・ノートPCの購入：10万円～20万円(仮)、但し、理事が個人持ちしていれば不要
・プロジェクター or 大型モニターの購入・設置：5万円～10万円(仮)
・電話会議用の電話会議用スピーカーフォン：5万円～10万円(仮)</t>
    <rPh sb="0" eb="1">
      <t>ダイ</t>
    </rPh>
    <rPh sb="2" eb="3">
      <t>キ</t>
    </rPh>
    <rPh sb="3" eb="4">
      <t>ダイ</t>
    </rPh>
    <rPh sb="5" eb="6">
      <t>カイ</t>
    </rPh>
    <rPh sb="6" eb="10">
      <t>リンジソウカイ</t>
    </rPh>
    <rPh sb="12" eb="14">
      <t>カンリ</t>
    </rPh>
    <rPh sb="14" eb="16">
      <t>キヤク</t>
    </rPh>
    <rPh sb="25" eb="26">
      <t>トオ</t>
    </rPh>
    <rPh sb="28" eb="30">
      <t>リジ</t>
    </rPh>
    <rPh sb="31" eb="33">
      <t>ハンスウ</t>
    </rPh>
    <rPh sb="34" eb="36">
      <t>ゴウイ</t>
    </rPh>
    <rPh sb="41" eb="44">
      <t>リジカイ</t>
    </rPh>
    <rPh sb="48" eb="50">
      <t>カイギ</t>
    </rPh>
    <rPh sb="52" eb="54">
      <t>カノウ</t>
    </rPh>
    <rPh sb="65" eb="67">
      <t>カイギ</t>
    </rPh>
    <rPh sb="69" eb="70">
      <t>ウエ</t>
    </rPh>
    <rPh sb="71" eb="75">
      <t>カンリカイシャ</t>
    </rPh>
    <rPh sb="75" eb="76">
      <t>ガワ</t>
    </rPh>
    <rPh sb="78" eb="80">
      <t>ゴウイ</t>
    </rPh>
    <rPh sb="82" eb="87">
      <t>カンリクミアイガワ</t>
    </rPh>
    <rPh sb="88" eb="91">
      <t>サイテイゲン</t>
    </rPh>
    <rPh sb="95" eb="97">
      <t>カイギ</t>
    </rPh>
    <rPh sb="98" eb="100">
      <t>キザイ</t>
    </rPh>
    <rPh sb="101" eb="103">
      <t>コウニュウ</t>
    </rPh>
    <rPh sb="105" eb="107">
      <t>ヒツヨウ</t>
    </rPh>
    <rPh sb="116" eb="119">
      <t>リョウショウクダ</t>
    </rPh>
    <rPh sb="128" eb="130">
      <t>カイギ</t>
    </rPh>
    <rPh sb="131" eb="133">
      <t>ヒツヨウ</t>
    </rPh>
    <rPh sb="134" eb="136">
      <t>キザイ</t>
    </rPh>
    <rPh sb="137" eb="139">
      <t>タイメン</t>
    </rPh>
    <rPh sb="143" eb="145">
      <t>カイギ</t>
    </rPh>
    <rPh sb="154" eb="158">
      <t>カンリカイシャ</t>
    </rPh>
    <rPh sb="158" eb="161">
      <t>ジムショ</t>
    </rPh>
    <rPh sb="171" eb="173">
      <t>セッチ</t>
    </rPh>
    <rPh sb="175" eb="177">
      <t>マンエン</t>
    </rPh>
    <rPh sb="178" eb="179">
      <t>カリ</t>
    </rPh>
    <rPh sb="188" eb="190">
      <t>コウニュウ</t>
    </rPh>
    <rPh sb="193" eb="195">
      <t>マンエン</t>
    </rPh>
    <rPh sb="198" eb="200">
      <t>マンエン</t>
    </rPh>
    <rPh sb="201" eb="202">
      <t>カリ</t>
    </rPh>
    <rPh sb="204" eb="205">
      <t>タダ</t>
    </rPh>
    <rPh sb="207" eb="209">
      <t>リジ</t>
    </rPh>
    <rPh sb="210" eb="213">
      <t>コジンモ</t>
    </rPh>
    <rPh sb="219" eb="221">
      <t>フヨウ</t>
    </rPh>
    <rPh sb="234" eb="236">
      <t>オオガタ</t>
    </rPh>
    <rPh sb="241" eb="243">
      <t>コウニュウ</t>
    </rPh>
    <rPh sb="244" eb="246">
      <t>セッチ</t>
    </rPh>
    <rPh sb="248" eb="250">
      <t>マンエン</t>
    </rPh>
    <rPh sb="253" eb="255">
      <t>マンエン</t>
    </rPh>
    <rPh sb="256" eb="257">
      <t>カリ</t>
    </rPh>
    <rPh sb="260" eb="262">
      <t>デンワ</t>
    </rPh>
    <rPh sb="262" eb="264">
      <t>カイギ</t>
    </rPh>
    <rPh sb="264" eb="265">
      <t>ヨウ</t>
    </rPh>
    <rPh sb="281" eb="283">
      <t>マンエン</t>
    </rPh>
    <phoneticPr fontId="21"/>
  </si>
  <si>
    <t>コロナウィルスは既に致死率が低いただの風邪です。
高齢者や基礎疾患持ちの方以外は、通常1～2週間あれば完治します。
理事会出席の意思を定量的に測定することが出来ないので、難しいです。</t>
    <rPh sb="8" eb="9">
      <t>スデ</t>
    </rPh>
    <rPh sb="10" eb="13">
      <t>チシリツ</t>
    </rPh>
    <rPh sb="14" eb="15">
      <t>ヒク</t>
    </rPh>
    <rPh sb="19" eb="21">
      <t>カゼ</t>
    </rPh>
    <rPh sb="25" eb="28">
      <t>コウレイシャ</t>
    </rPh>
    <rPh sb="29" eb="33">
      <t>キソシッカン</t>
    </rPh>
    <rPh sb="33" eb="34">
      <t>モ</t>
    </rPh>
    <rPh sb="36" eb="37">
      <t>カタ</t>
    </rPh>
    <rPh sb="37" eb="39">
      <t>イガイ</t>
    </rPh>
    <rPh sb="41" eb="43">
      <t>ツウジョウ</t>
    </rPh>
    <rPh sb="46" eb="48">
      <t>シュウカン</t>
    </rPh>
    <rPh sb="51" eb="53">
      <t>カンチ</t>
    </rPh>
    <rPh sb="58" eb="61">
      <t>リジカイ</t>
    </rPh>
    <rPh sb="61" eb="63">
      <t>シュッセキ</t>
    </rPh>
    <rPh sb="64" eb="66">
      <t>イシ</t>
    </rPh>
    <rPh sb="67" eb="70">
      <t>テイリョウテキ</t>
    </rPh>
    <rPh sb="71" eb="73">
      <t>ソクテイ</t>
    </rPh>
    <rPh sb="78" eb="80">
      <t>デキ</t>
    </rPh>
    <rPh sb="85" eb="86">
      <t>ムズカ</t>
    </rPh>
    <phoneticPr fontId="21"/>
  </si>
  <si>
    <t>概ね賛成ですが、前回の総会でも意見させていただきました点について明記します。
・出席の意思があるにもかかわらず、やむおえない理由による欠席（本人のコロナ感染、濃厚接触者に該当した場合等）の場合は、理事会の承認を得て参加率に反映されない欠席を可とする。</t>
    <phoneticPr fontId="9"/>
  </si>
  <si>
    <t>『通常』、『普通』の感覚が色々な方がいますので、年額60,000円でも安いと考えている理事がたまたま多かった結果になります。
アンケートでも年額60,000円が妥当だと考えている人も多数になります。</t>
    <rPh sb="1" eb="3">
      <t>ツウジョウ</t>
    </rPh>
    <rPh sb="6" eb="8">
      <t>フツウ</t>
    </rPh>
    <rPh sb="10" eb="12">
      <t>カンカク</t>
    </rPh>
    <rPh sb="13" eb="15">
      <t>イロイロ</t>
    </rPh>
    <rPh sb="16" eb="17">
      <t>カタ</t>
    </rPh>
    <rPh sb="24" eb="26">
      <t>ネンガク</t>
    </rPh>
    <rPh sb="32" eb="33">
      <t>エン</t>
    </rPh>
    <rPh sb="35" eb="36">
      <t>ヤス</t>
    </rPh>
    <rPh sb="38" eb="39">
      <t>カンガ</t>
    </rPh>
    <rPh sb="43" eb="45">
      <t>リジ</t>
    </rPh>
    <rPh sb="50" eb="51">
      <t>オオ</t>
    </rPh>
    <rPh sb="54" eb="56">
      <t>ケッカ</t>
    </rPh>
    <rPh sb="80" eb="82">
      <t>ダトウ</t>
    </rPh>
    <rPh sb="84" eb="85">
      <t>カンガ</t>
    </rPh>
    <rPh sb="89" eb="90">
      <t>ヒト</t>
    </rPh>
    <rPh sb="91" eb="93">
      <t>タスウ</t>
    </rPh>
    <phoneticPr fontId="21"/>
  </si>
  <si>
    <t>次期理事候補が海外等の遠方にいる場合、理由説明は管理会社？が確認するのか？</t>
    <rPh sb="0" eb="2">
      <t>ジキ</t>
    </rPh>
    <rPh sb="2" eb="4">
      <t>リジ</t>
    </rPh>
    <rPh sb="4" eb="6">
      <t>コウホ</t>
    </rPh>
    <rPh sb="7" eb="9">
      <t>カイガイ</t>
    </rPh>
    <rPh sb="9" eb="10">
      <t>トウ</t>
    </rPh>
    <rPh sb="11" eb="13">
      <t>エンポウ</t>
    </rPh>
    <rPh sb="16" eb="18">
      <t>バアイ</t>
    </rPh>
    <rPh sb="19" eb="23">
      <t>リユウセツメイ</t>
    </rPh>
    <rPh sb="24" eb="26">
      <t>カンリ</t>
    </rPh>
    <rPh sb="26" eb="28">
      <t>カイシャ</t>
    </rPh>
    <rPh sb="30" eb="32">
      <t>カクニン</t>
    </rPh>
    <phoneticPr fontId="21"/>
  </si>
  <si>
    <t>対応している内容とは何を示しているのでしょうか？</t>
    <rPh sb="0" eb="2">
      <t>タイオウ</t>
    </rPh>
    <rPh sb="6" eb="8">
      <t>ナイヨウ</t>
    </rPh>
    <rPh sb="10" eb="11">
      <t>ナニ</t>
    </rPh>
    <rPh sb="12" eb="13">
      <t>シメ</t>
    </rPh>
    <phoneticPr fontId="21"/>
  </si>
  <si>
    <t>その通りだと思います。限界値かと思われます。</t>
    <rPh sb="2" eb="3">
      <t>トオ</t>
    </rPh>
    <rPh sb="6" eb="7">
      <t>オモ</t>
    </rPh>
    <rPh sb="11" eb="14">
      <t>ゲンカイチ</t>
    </rPh>
    <rPh sb="16" eb="17">
      <t>オモ</t>
    </rPh>
    <phoneticPr fontId="21"/>
  </si>
  <si>
    <t>理事長の代行は、10～20万円/月で請負してくれる業者もあるようです。
https://yamatozaitaku.com/mankan/column/210611/
管理費が月々3,000円弱、値上りするのは、このマンションの特性上、許容されないと思いますので、現実的ではない気がします。
委託費：200,000円/月÷69世帯≒2,898円・戸/月</t>
    <rPh sb="0" eb="3">
      <t>リジチョウ</t>
    </rPh>
    <rPh sb="4" eb="6">
      <t>ダイコウ</t>
    </rPh>
    <rPh sb="13" eb="15">
      <t>マンエン</t>
    </rPh>
    <rPh sb="16" eb="17">
      <t>ツキ</t>
    </rPh>
    <rPh sb="18" eb="20">
      <t>ウケオイ</t>
    </rPh>
    <rPh sb="25" eb="27">
      <t>ギョウシャ</t>
    </rPh>
    <rPh sb="85" eb="88">
      <t>カンリヒ</t>
    </rPh>
    <rPh sb="89" eb="91">
      <t>ツキヅキ</t>
    </rPh>
    <rPh sb="96" eb="97">
      <t>エン</t>
    </rPh>
    <rPh sb="97" eb="98">
      <t>ジャク</t>
    </rPh>
    <rPh sb="99" eb="101">
      <t>ネアガ</t>
    </rPh>
    <rPh sb="115" eb="118">
      <t>トクセイジョウ</t>
    </rPh>
    <rPh sb="119" eb="121">
      <t>キョヨウ</t>
    </rPh>
    <rPh sb="126" eb="127">
      <t>オモ</t>
    </rPh>
    <rPh sb="133" eb="136">
      <t>ゲンジツテキ</t>
    </rPh>
    <rPh sb="140" eb="141">
      <t>キ</t>
    </rPh>
    <rPh sb="147" eb="150">
      <t>イタクヒ</t>
    </rPh>
    <rPh sb="158" eb="159">
      <t>エン</t>
    </rPh>
    <rPh sb="160" eb="161">
      <t>ツキ</t>
    </rPh>
    <rPh sb="164" eb="166">
      <t>セタイ</t>
    </rPh>
    <rPh sb="172" eb="173">
      <t>エン</t>
    </rPh>
    <rPh sb="174" eb="175">
      <t>ト</t>
    </rPh>
    <rPh sb="175" eb="177">
      <t>･ツキ</t>
    </rPh>
    <phoneticPr fontId="21"/>
  </si>
  <si>
    <t>可能ですが、今回のアンケートで、40世帯しか回答されていないので、
理事会での実際の運営は難しいかもしれませんが、確かに可能ではありそうです。</t>
    <rPh sb="0" eb="2">
      <t>カノウ</t>
    </rPh>
    <rPh sb="6" eb="8">
      <t>コンカイ</t>
    </rPh>
    <rPh sb="18" eb="20">
      <t>セタイ</t>
    </rPh>
    <rPh sb="22" eb="24">
      <t>カイトウ</t>
    </rPh>
    <rPh sb="34" eb="37">
      <t>リジカイ</t>
    </rPh>
    <rPh sb="39" eb="41">
      <t>ジッサイ</t>
    </rPh>
    <rPh sb="42" eb="44">
      <t>ウンエイ</t>
    </rPh>
    <rPh sb="45" eb="46">
      <t>ムズカ</t>
    </rPh>
    <rPh sb="57" eb="58">
      <t>タシ</t>
    </rPh>
    <rPh sb="60" eb="62">
      <t>カノウ</t>
    </rPh>
    <phoneticPr fontId="21"/>
  </si>
  <si>
    <t>各理事毎のマニュアルが全部が全部整備されている訳ではないので、
理事会で説明しないで作業してもらうのが難しい事もあると思います。
理事会不参加者へ業務を依頼する際の責任が曖昧になるので、運営が難しいと思われます。</t>
    <rPh sb="0" eb="1">
      <t>カク</t>
    </rPh>
    <rPh sb="1" eb="3">
      <t>リジ</t>
    </rPh>
    <rPh sb="3" eb="4">
      <t>ゴト</t>
    </rPh>
    <rPh sb="11" eb="13">
      <t>ゼンブ</t>
    </rPh>
    <rPh sb="14" eb="16">
      <t>ゼンブ</t>
    </rPh>
    <rPh sb="16" eb="18">
      <t>セイビ</t>
    </rPh>
    <rPh sb="23" eb="24">
      <t>ワケ</t>
    </rPh>
    <rPh sb="32" eb="35">
      <t>リジカイ</t>
    </rPh>
    <rPh sb="36" eb="38">
      <t>セツメイ</t>
    </rPh>
    <rPh sb="42" eb="44">
      <t>サギョウ</t>
    </rPh>
    <rPh sb="51" eb="52">
      <t>ムズカ</t>
    </rPh>
    <rPh sb="54" eb="55">
      <t>コト</t>
    </rPh>
    <rPh sb="59" eb="60">
      <t>オモ</t>
    </rPh>
    <rPh sb="65" eb="68">
      <t>リジカイ</t>
    </rPh>
    <rPh sb="68" eb="71">
      <t>フサンカ</t>
    </rPh>
    <rPh sb="71" eb="72">
      <t>シャ</t>
    </rPh>
    <rPh sb="73" eb="75">
      <t>ギョウム</t>
    </rPh>
    <rPh sb="76" eb="78">
      <t>イライ</t>
    </rPh>
    <rPh sb="80" eb="81">
      <t>サイ</t>
    </rPh>
    <rPh sb="82" eb="84">
      <t>セキニン</t>
    </rPh>
    <rPh sb="85" eb="87">
      <t>アイマイ</t>
    </rPh>
    <rPh sb="93" eb="95">
      <t>ウンエイ</t>
    </rPh>
    <rPh sb="96" eb="97">
      <t>ムズカ</t>
    </rPh>
    <rPh sb="100" eb="101">
      <t>オモ</t>
    </rPh>
    <phoneticPr fontId="21"/>
  </si>
  <si>
    <t>業務代行の実施には時間がかかるので「時間」にあてはまるかもしれませんが、「時間」を理由にした場合、
理事会の予定を合わせられないといった意見が挙がっていたので、「理事会に参加することだけが貢献ではないよ」という意味での提案です。
具体的には理事会に参加している役員に割り当てられた業務を不参加役員に委譲できる権利を持つということでいかがでしょうか。
期限までに実施する責任は担当理役員のままとし、不参加役員に依頼したけど協力いただけなかった等があれば、
それを実績として提示し理事会協力金を求めるようにするとか。</t>
    <phoneticPr fontId="9"/>
  </si>
  <si>
    <t>【変更の目的】</t>
    <rPh sb="1" eb="3">
      <t>ヘンコウ</t>
    </rPh>
    <rPh sb="4" eb="6">
      <t>モクテキ</t>
    </rPh>
    <phoneticPr fontId="9"/>
  </si>
  <si>
    <t>＜審議事項＞</t>
    <rPh sb="1" eb="3">
      <t>シンギ</t>
    </rPh>
    <rPh sb="3" eb="5">
      <t>ジコウ</t>
    </rPh>
    <phoneticPr fontId="9"/>
  </si>
  <si>
    <t>＜メリット＞</t>
    <phoneticPr fontId="9"/>
  </si>
  <si>
    <t>理事会辞退者及び理事会参加率が低い方から協力金を徴収する制度を追加する。</t>
    <rPh sb="0" eb="3">
      <t>リジカイ</t>
    </rPh>
    <rPh sb="3" eb="6">
      <t>ジタイシャ</t>
    </rPh>
    <rPh sb="6" eb="7">
      <t>オヨ</t>
    </rPh>
    <rPh sb="8" eb="11">
      <t>リジカイ</t>
    </rPh>
    <rPh sb="11" eb="14">
      <t>サンカリツ</t>
    </rPh>
    <rPh sb="15" eb="16">
      <t>ヒク</t>
    </rPh>
    <rPh sb="17" eb="18">
      <t>カタ</t>
    </rPh>
    <rPh sb="20" eb="23">
      <t>キョウリョクキン</t>
    </rPh>
    <rPh sb="24" eb="26">
      <t>チョウシュウ</t>
    </rPh>
    <rPh sb="28" eb="30">
      <t>セイド</t>
    </rPh>
    <rPh sb="31" eb="33">
      <t>ツイカ</t>
    </rPh>
    <phoneticPr fontId="9"/>
  </si>
  <si>
    <t>詳細は下記内容を参照方。</t>
    <rPh sb="0" eb="2">
      <t>ショウサイ</t>
    </rPh>
    <rPh sb="3" eb="5">
      <t>カキ</t>
    </rPh>
    <rPh sb="5" eb="7">
      <t>ナイヨウ</t>
    </rPh>
    <rPh sb="8" eb="10">
      <t>サンショウ</t>
    </rPh>
    <rPh sb="10" eb="11">
      <t>カタ</t>
    </rPh>
    <phoneticPr fontId="9"/>
  </si>
  <si>
    <t>外部居住者(単身の長期出張者等)は、役員を辞退する事が可能ですが、</t>
    <rPh sb="0" eb="2">
      <t>ガイブ</t>
    </rPh>
    <rPh sb="2" eb="5">
      <t>キョジュウシャ</t>
    </rPh>
    <rPh sb="6" eb="8">
      <t>タンシン</t>
    </rPh>
    <rPh sb="9" eb="11">
      <t>チョウキ</t>
    </rPh>
    <rPh sb="11" eb="14">
      <t>シュッチョウシャ</t>
    </rPh>
    <rPh sb="14" eb="15">
      <t>トウ</t>
    </rPh>
    <rPh sb="18" eb="20">
      <t>ヤクイン</t>
    </rPh>
    <rPh sb="21" eb="23">
      <t>ジタイ</t>
    </rPh>
    <rPh sb="25" eb="26">
      <t>コト</t>
    </rPh>
    <rPh sb="27" eb="29">
      <t>カノウ</t>
    </rPh>
    <phoneticPr fontId="9"/>
  </si>
  <si>
    <t>辞退した時点で、協力金で6万円(年間)を頂きます。</t>
    <rPh sb="0" eb="2">
      <t>ジタイ</t>
    </rPh>
    <rPh sb="4" eb="6">
      <t>ジテン</t>
    </rPh>
    <rPh sb="8" eb="11">
      <t>キョウリョクキン</t>
    </rPh>
    <rPh sb="13" eb="15">
      <t>マンエン</t>
    </rPh>
    <rPh sb="16" eb="18">
      <t>ネンカン</t>
    </rPh>
    <rPh sb="20" eb="21">
      <t>イタダ</t>
    </rPh>
    <phoneticPr fontId="9"/>
  </si>
  <si>
    <t>⇒単身の長期出張者は、理事会で証明する為の証拠出しを必要とします。</t>
    <rPh sb="1" eb="3">
      <t>タンシン</t>
    </rPh>
    <rPh sb="4" eb="6">
      <t>チョウキ</t>
    </rPh>
    <rPh sb="6" eb="9">
      <t>シュッチョウシャ</t>
    </rPh>
    <rPh sb="11" eb="14">
      <t>リジカイ</t>
    </rPh>
    <rPh sb="15" eb="17">
      <t>ショウメイ</t>
    </rPh>
    <rPh sb="19" eb="20">
      <t>タメ</t>
    </rPh>
    <rPh sb="21" eb="24">
      <t>ショウコダ</t>
    </rPh>
    <rPh sb="26" eb="28">
      <t>ヒツヨウ</t>
    </rPh>
    <phoneticPr fontId="9"/>
  </si>
  <si>
    <t>後期高齢者(75歳以上：前期定期総会時の年齢)は、役員を辞退する事が可能ですが、</t>
    <rPh sb="0" eb="2">
      <t>コウキ</t>
    </rPh>
    <rPh sb="2" eb="5">
      <t>コウレイシャ</t>
    </rPh>
    <rPh sb="8" eb="9">
      <t>サイ</t>
    </rPh>
    <rPh sb="9" eb="11">
      <t>イジョウ</t>
    </rPh>
    <rPh sb="12" eb="14">
      <t>ゼンキ</t>
    </rPh>
    <rPh sb="20" eb="22">
      <t>ネンレイ</t>
    </rPh>
    <rPh sb="25" eb="27">
      <t>ヤクイン</t>
    </rPh>
    <rPh sb="28" eb="30">
      <t>ジタイ</t>
    </rPh>
    <rPh sb="32" eb="33">
      <t>コト</t>
    </rPh>
    <rPh sb="34" eb="36">
      <t>カノウ</t>
    </rPh>
    <phoneticPr fontId="9"/>
  </si>
  <si>
    <t>辞退した時点で、協力金3万円(年間)を頂きます。</t>
    <phoneticPr fontId="9"/>
  </si>
  <si>
    <t>⇒75歳以上と認定する為、理事会で身分証明書の提示を必要とします。</t>
    <rPh sb="3" eb="4">
      <t>サイ</t>
    </rPh>
    <rPh sb="4" eb="6">
      <t>イジョウ</t>
    </rPh>
    <rPh sb="7" eb="9">
      <t>ニンテイ</t>
    </rPh>
    <rPh sb="11" eb="12">
      <t>タメ</t>
    </rPh>
    <rPh sb="17" eb="22">
      <t>ミブンショウメイショ</t>
    </rPh>
    <rPh sb="23" eb="25">
      <t>テイジ</t>
    </rPh>
    <rPh sb="26" eb="28">
      <t>ヒツヨウ</t>
    </rPh>
    <phoneticPr fontId="9"/>
  </si>
  <si>
    <t>原則として、理事会開催の間隔は最低2ヵ月に1回以上の開催とする。</t>
    <rPh sb="0" eb="2">
      <t>ゲンソク</t>
    </rPh>
    <rPh sb="6" eb="9">
      <t>リジカイ</t>
    </rPh>
    <rPh sb="9" eb="11">
      <t>カイサイ</t>
    </rPh>
    <rPh sb="12" eb="14">
      <t>カンカク</t>
    </rPh>
    <rPh sb="15" eb="17">
      <t>サイテイ</t>
    </rPh>
    <rPh sb="19" eb="20">
      <t>ゲツ</t>
    </rPh>
    <rPh sb="22" eb="23">
      <t>カイ</t>
    </rPh>
    <rPh sb="23" eb="25">
      <t>イジョウ</t>
    </rPh>
    <rPh sb="26" eb="28">
      <t>カイサイ</t>
    </rPh>
    <phoneticPr fontId="9"/>
  </si>
  <si>
    <t>輪番制が回ってきた際に、理事は理事会出席率50％以下(3/6回)などの場合、</t>
    <rPh sb="0" eb="3">
      <t>リンバンセイ</t>
    </rPh>
    <rPh sb="4" eb="5">
      <t>マワ</t>
    </rPh>
    <rPh sb="9" eb="10">
      <t>サイ</t>
    </rPh>
    <rPh sb="12" eb="14">
      <t>リジ</t>
    </rPh>
    <rPh sb="15" eb="18">
      <t>リジカイ</t>
    </rPh>
    <rPh sb="18" eb="21">
      <t>シュッセキリツ</t>
    </rPh>
    <rPh sb="24" eb="26">
      <t>イカ</t>
    </rPh>
    <rPh sb="30" eb="31">
      <t>カイ</t>
    </rPh>
    <rPh sb="35" eb="37">
      <t>バアイ</t>
    </rPh>
    <phoneticPr fontId="9"/>
  </si>
  <si>
    <t>過去の理事会開催年間平均回数を6回と仮定し、1か月あたり5,000円の負担と考えて、</t>
    <rPh sb="0" eb="2">
      <t>カコ</t>
    </rPh>
    <rPh sb="3" eb="6">
      <t>リジカイ</t>
    </rPh>
    <rPh sb="6" eb="8">
      <t>カイサイ</t>
    </rPh>
    <rPh sb="8" eb="10">
      <t>ネンカン</t>
    </rPh>
    <rPh sb="10" eb="12">
      <t>ヘイキン</t>
    </rPh>
    <rPh sb="12" eb="14">
      <t>カイスウ</t>
    </rPh>
    <rPh sb="16" eb="17">
      <t>カイ</t>
    </rPh>
    <rPh sb="18" eb="20">
      <t>カテイ</t>
    </rPh>
    <rPh sb="24" eb="25">
      <t>ゲツ</t>
    </rPh>
    <rPh sb="33" eb="34">
      <t>エン</t>
    </rPh>
    <rPh sb="35" eb="37">
      <t>フタン</t>
    </rPh>
    <rPh sb="38" eb="39">
      <t>カンガ</t>
    </rPh>
    <phoneticPr fontId="9"/>
  </si>
  <si>
    <t>　 理事会を1回しか来ない場合の協力金：5万円*(年間)を頂きます。</t>
    <rPh sb="2" eb="5">
      <t>リジカイ</t>
    </rPh>
    <rPh sb="7" eb="8">
      <t>カイ</t>
    </rPh>
    <rPh sb="10" eb="11">
      <t>コ</t>
    </rPh>
    <rPh sb="13" eb="15">
      <t>バアイ</t>
    </rPh>
    <rPh sb="16" eb="19">
      <t>キョウリョクキン</t>
    </rPh>
    <rPh sb="21" eb="23">
      <t>マンエン</t>
    </rPh>
    <phoneticPr fontId="9"/>
  </si>
  <si>
    <t>　 理事会を2回しか来ない場合の協力金：4万円*(年間)を頂きます。</t>
    <rPh sb="2" eb="5">
      <t>リジカイ</t>
    </rPh>
    <rPh sb="7" eb="8">
      <t>カイ</t>
    </rPh>
    <rPh sb="10" eb="11">
      <t>コ</t>
    </rPh>
    <rPh sb="13" eb="15">
      <t>バアイ</t>
    </rPh>
    <rPh sb="16" eb="19">
      <t>キョウリョクキン</t>
    </rPh>
    <rPh sb="21" eb="23">
      <t>マンエン</t>
    </rPh>
    <phoneticPr fontId="9"/>
  </si>
  <si>
    <t>　 理事会を3回しか来ない場合の協力金：3万円*(年間)を頂きます。</t>
    <rPh sb="2" eb="5">
      <t>リジカイ</t>
    </rPh>
    <rPh sb="7" eb="8">
      <t>カイ</t>
    </rPh>
    <rPh sb="10" eb="11">
      <t>コ</t>
    </rPh>
    <rPh sb="13" eb="15">
      <t>バアイ</t>
    </rPh>
    <rPh sb="16" eb="19">
      <t>キョウリョクキン</t>
    </rPh>
    <rPh sb="21" eb="23">
      <t>マンエン</t>
    </rPh>
    <phoneticPr fontId="9"/>
  </si>
  <si>
    <t>*後期高齢者(75歳以上)の場合は、1か月あたり2,500円の負担と考えて半額とする。</t>
    <rPh sb="14" eb="16">
      <t>バアイ</t>
    </rPh>
    <rPh sb="34" eb="35">
      <t>カンガ</t>
    </rPh>
    <rPh sb="37" eb="39">
      <t>ハンガク</t>
    </rPh>
    <phoneticPr fontId="9"/>
  </si>
  <si>
    <t>協力金を支払いする事で、何らかの理由で理事会参加が出来ない人も言い訳が出来る。</t>
    <rPh sb="0" eb="3">
      <t>キョウリョクキン</t>
    </rPh>
    <rPh sb="4" eb="6">
      <t>シハラ</t>
    </rPh>
    <rPh sb="9" eb="10">
      <t>コト</t>
    </rPh>
    <rPh sb="12" eb="13">
      <t>ナン</t>
    </rPh>
    <rPh sb="16" eb="18">
      <t>リユウ</t>
    </rPh>
    <rPh sb="19" eb="24">
      <t>リジカイサンカ</t>
    </rPh>
    <rPh sb="25" eb="27">
      <t>デキ</t>
    </rPh>
    <rPh sb="29" eb="30">
      <t>ヒト</t>
    </rPh>
    <rPh sb="31" eb="32">
      <t>イ</t>
    </rPh>
    <rPh sb="33" eb="34">
      <t>ワケ</t>
    </rPh>
    <rPh sb="35" eb="37">
      <t>デキ</t>
    </rPh>
    <phoneticPr fontId="9"/>
  </si>
  <si>
    <t>輪番制に一部特定者の辞退制度を作る事で、結果的に理事会参加人数を増やす事が出来る。</t>
    <rPh sb="0" eb="3">
      <t>リンバンセイ</t>
    </rPh>
    <rPh sb="4" eb="6">
      <t>イチブ</t>
    </rPh>
    <rPh sb="6" eb="9">
      <t>トクテイシャ</t>
    </rPh>
    <rPh sb="10" eb="12">
      <t>ジタイ</t>
    </rPh>
    <rPh sb="12" eb="14">
      <t>セイド</t>
    </rPh>
    <rPh sb="15" eb="16">
      <t>ツク</t>
    </rPh>
    <rPh sb="17" eb="18">
      <t>コト</t>
    </rPh>
    <rPh sb="20" eb="23">
      <t>ケッカテキ</t>
    </rPh>
    <rPh sb="24" eb="29">
      <t>リジカイサンカ</t>
    </rPh>
    <rPh sb="29" eb="31">
      <t>ニンズウ</t>
    </rPh>
    <rPh sb="32" eb="33">
      <t>フ</t>
    </rPh>
    <rPh sb="35" eb="36">
      <t>コト</t>
    </rPh>
    <rPh sb="37" eb="39">
      <t>デキ</t>
    </rPh>
    <phoneticPr fontId="9"/>
  </si>
  <si>
    <t>【協力金変更(第２号議案)】</t>
    <rPh sb="1" eb="4">
      <t>キョウリョクキン</t>
    </rPh>
    <rPh sb="4" eb="6">
      <t>ヘンコウ</t>
    </rPh>
    <phoneticPr fontId="9"/>
  </si>
  <si>
    <t>管理会社へ確認します。</t>
    <rPh sb="0" eb="4">
      <t>カンリカイシャ</t>
    </rPh>
    <rPh sb="5" eb="7">
      <t>カクニン</t>
    </rPh>
    <phoneticPr fontId="21"/>
  </si>
  <si>
    <t>◎理事会協力金制度 新設</t>
    <rPh sb="1" eb="4">
      <t>リジカイ</t>
    </rPh>
    <rPh sb="7" eb="9">
      <t>セイド</t>
    </rPh>
    <rPh sb="10" eb="12">
      <t>シンセツ</t>
    </rPh>
    <phoneticPr fontId="9"/>
  </si>
  <si>
    <t>弊マンションの理事会運営は1年交代での輪番制を導入しており、</t>
    <rPh sb="0" eb="1">
      <t>ヘイ</t>
    </rPh>
    <rPh sb="7" eb="10">
      <t>リジカイ</t>
    </rPh>
    <rPh sb="10" eb="12">
      <t>ウンエイ</t>
    </rPh>
    <rPh sb="14" eb="15">
      <t>ネン</t>
    </rPh>
    <rPh sb="15" eb="17">
      <t>コウタイ</t>
    </rPh>
    <rPh sb="19" eb="22">
      <t>リンバンセイ</t>
    </rPh>
    <rPh sb="23" eb="25">
      <t>ドウニュウ</t>
    </rPh>
    <phoneticPr fontId="9"/>
  </si>
  <si>
    <t>管理組合の理事会運営・継続性について、一部の方へ業務負荷が高くなっている</t>
    <phoneticPr fontId="21"/>
  </si>
  <si>
    <t>現状があり、一部の方の業務負荷を下げ、かつ公平感がある方策を検討した。</t>
    <phoneticPr fontId="21"/>
  </si>
  <si>
    <t>議案上で全員公開した上で、理事会へ参加が出来ない理由が認められた時には、協力金を半額とする。</t>
    <rPh sb="0" eb="2">
      <t>ギアン</t>
    </rPh>
    <rPh sb="4" eb="6">
      <t>ゼンイン</t>
    </rPh>
    <rPh sb="13" eb="16">
      <t>リジカイ</t>
    </rPh>
    <rPh sb="17" eb="19">
      <t>サンカ</t>
    </rPh>
    <rPh sb="36" eb="39">
      <t>キョウリョクキン</t>
    </rPh>
    <rPh sb="40" eb="42">
      <t>ハンガク</t>
    </rPh>
    <phoneticPr fontId="21"/>
  </si>
  <si>
    <t>(⇒総会で非承認になった場合：通常通りの協力金となります。)</t>
    <rPh sb="2" eb="4">
      <t>ソウカイ</t>
    </rPh>
    <rPh sb="5" eb="8">
      <t>ヒショウニン</t>
    </rPh>
    <rPh sb="12" eb="14">
      <t>バアイ</t>
    </rPh>
    <rPh sb="15" eb="18">
      <t>ツウジョウトオ</t>
    </rPh>
    <rPh sb="20" eb="23">
      <t>キョウリョクキン</t>
    </rPh>
    <phoneticPr fontId="21"/>
  </si>
  <si>
    <t>＜補足＞</t>
    <rPh sb="1" eb="3">
      <t>ホソク</t>
    </rPh>
    <phoneticPr fontId="9"/>
  </si>
  <si>
    <t>第36条第2項に基き、意思疎通が出来ないとして、その管理規約を適用して、役員を免除致します。</t>
    <rPh sb="0" eb="1">
      <t>ダイ</t>
    </rPh>
    <rPh sb="3" eb="4">
      <t>ジョウ</t>
    </rPh>
    <rPh sb="4" eb="5">
      <t>ダイ</t>
    </rPh>
    <rPh sb="6" eb="7">
      <t>コウ</t>
    </rPh>
    <rPh sb="11" eb="13">
      <t>イシ</t>
    </rPh>
    <rPh sb="13" eb="15">
      <t>ソツウ</t>
    </rPh>
    <rPh sb="16" eb="18">
      <t>デキ</t>
    </rPh>
    <rPh sb="26" eb="28">
      <t>カンリ</t>
    </rPh>
    <rPh sb="28" eb="30">
      <t>キヤク</t>
    </rPh>
    <rPh sb="31" eb="33">
      <t>テキヨウ</t>
    </rPh>
    <rPh sb="36" eb="38">
      <t>ヤクイン</t>
    </rPh>
    <rPh sb="39" eb="41">
      <t>メンジョ</t>
    </rPh>
    <rPh sb="41" eb="42">
      <t>イタ</t>
    </rPh>
    <phoneticPr fontId="21"/>
  </si>
  <si>
    <t>管理組合は奉仕ではなく、マンション共用部を保全・運営する役割です。
奉仕する精神については、同意しますが、今は理事の報酬が無いだけです。年間100時間を超える業務をしている人もいます。</t>
    <rPh sb="0" eb="4">
      <t>カンリクミアイ</t>
    </rPh>
    <rPh sb="5" eb="7">
      <t>ホウシ</t>
    </rPh>
    <rPh sb="17" eb="20">
      <t>キョウヨウブ</t>
    </rPh>
    <rPh sb="21" eb="23">
      <t>ホゼン</t>
    </rPh>
    <rPh sb="24" eb="26">
      <t>ウンエイ</t>
    </rPh>
    <rPh sb="28" eb="30">
      <t>ヤクワリ</t>
    </rPh>
    <rPh sb="53" eb="54">
      <t>イマ</t>
    </rPh>
    <rPh sb="55" eb="57">
      <t>リジ</t>
    </rPh>
    <rPh sb="58" eb="60">
      <t>ホウシュウ</t>
    </rPh>
    <rPh sb="61" eb="62">
      <t>ナ</t>
    </rPh>
    <rPh sb="68" eb="70">
      <t>ネンカン</t>
    </rPh>
    <rPh sb="73" eb="75">
      <t>ジカン</t>
    </rPh>
    <rPh sb="76" eb="77">
      <t>コ</t>
    </rPh>
    <rPh sb="79" eb="81">
      <t>ギョウム</t>
    </rPh>
    <rPh sb="86" eb="87">
      <t>ヒト</t>
    </rPh>
    <phoneticPr fontId="21"/>
  </si>
  <si>
    <r>
      <t xml:space="preserve">1.年度計画で業務を割振りしても職務放棄される方が複数いました。(誰とは言いませんが。)
2.1と同様ですが、理事会に参加せず、理事会に参加出来なかったとしても、電話・メール等で進捗報告等出来るとは思いますが、
  何も連絡せずに責任を放棄される方が多数見受けれましたので、難しいとは思います。
3.平日夜でも理事と管理会社の予定が合えば可能です。
4.1/2と同様ですが、自分の担当業務について、責任放棄される方が多いので、難しいと思われます。
理事長が年度当初に業務を各理事へ割振りしたとしても、空振りに終わるケースを何年間も見てきました。
</t>
    </r>
    <r>
      <rPr>
        <sz val="11"/>
        <color rgb="FFFF0000"/>
        <rFont val="Meiryo UI"/>
        <family val="3"/>
        <charset val="128"/>
      </rPr>
      <t xml:space="preserve">
</t>
    </r>
    <r>
      <rPr>
        <b/>
        <sz val="11"/>
        <color rgb="FFFF0000"/>
        <rFont val="Meiryo UI"/>
        <family val="3"/>
        <charset val="128"/>
      </rPr>
      <t>いつも使わせて頂いている伏見管理サービス㈱事務所は、9：00～19：30までしか使用出来ませんので、平日20時以降であれば、
当マンションの理事の部屋か、またはエントランスで、理事1名がパソコン、プロジェクター、Web会議をするなら追加で、スピーカーフォン、それらに繋ぐネット回線(パソコンでLTE、もしくはスマホからデザリング)を準備する必要がありますので、ご承知おきください。
理事会のZoom会議の主催は、伏見管理サービス㈱の方で対応して頂ける事は確認済みです。
第10期の予算が承認された場合、理事会でプロジェクター、スピーカーフォンの購入検討に入ります。</t>
    </r>
    <rPh sb="2" eb="4">
      <t>ネンド</t>
    </rPh>
    <rPh sb="4" eb="6">
      <t>ケイカク</t>
    </rPh>
    <rPh sb="7" eb="9">
      <t>ギョウム</t>
    </rPh>
    <rPh sb="10" eb="12">
      <t>ワリフ</t>
    </rPh>
    <rPh sb="16" eb="18">
      <t>ショクム</t>
    </rPh>
    <rPh sb="18" eb="20">
      <t>ホウキ</t>
    </rPh>
    <rPh sb="23" eb="24">
      <t>カタ</t>
    </rPh>
    <rPh sb="25" eb="27">
      <t>フクスウ</t>
    </rPh>
    <rPh sb="33" eb="34">
      <t>ダレ</t>
    </rPh>
    <rPh sb="36" eb="37">
      <t>イ</t>
    </rPh>
    <rPh sb="49" eb="51">
      <t>ドウヨウ</t>
    </rPh>
    <rPh sb="55" eb="58">
      <t>リジカイ</t>
    </rPh>
    <rPh sb="59" eb="61">
      <t>サンカ</t>
    </rPh>
    <rPh sb="64" eb="67">
      <t>リジカイ</t>
    </rPh>
    <rPh sb="68" eb="70">
      <t>サンカ</t>
    </rPh>
    <rPh sb="70" eb="72">
      <t>デキ</t>
    </rPh>
    <rPh sb="81" eb="83">
      <t>デンワ</t>
    </rPh>
    <rPh sb="87" eb="88">
      <t>トウ</t>
    </rPh>
    <rPh sb="89" eb="91">
      <t>シンチョク</t>
    </rPh>
    <rPh sb="91" eb="93">
      <t>ホウコク</t>
    </rPh>
    <rPh sb="93" eb="94">
      <t>トウ</t>
    </rPh>
    <rPh sb="94" eb="96">
      <t>デキ</t>
    </rPh>
    <rPh sb="99" eb="100">
      <t>オモ</t>
    </rPh>
    <rPh sb="108" eb="109">
      <t>ナニ</t>
    </rPh>
    <rPh sb="110" eb="112">
      <t>レンラク</t>
    </rPh>
    <rPh sb="115" eb="117">
      <t>セキニン</t>
    </rPh>
    <rPh sb="118" eb="120">
      <t>ホウキ</t>
    </rPh>
    <rPh sb="123" eb="124">
      <t>カタ</t>
    </rPh>
    <rPh sb="125" eb="127">
      <t>タスウ</t>
    </rPh>
    <rPh sb="127" eb="129">
      <t>ミウ</t>
    </rPh>
    <rPh sb="137" eb="138">
      <t>ムズカ</t>
    </rPh>
    <rPh sb="142" eb="143">
      <t>オモ</t>
    </rPh>
    <rPh sb="150" eb="152">
      <t>ヘイジツ</t>
    </rPh>
    <rPh sb="152" eb="153">
      <t>ヨル</t>
    </rPh>
    <rPh sb="155" eb="157">
      <t>リジ</t>
    </rPh>
    <rPh sb="158" eb="160">
      <t>カンリ</t>
    </rPh>
    <rPh sb="160" eb="162">
      <t>カイシャ</t>
    </rPh>
    <rPh sb="163" eb="165">
      <t>ヨテイ</t>
    </rPh>
    <rPh sb="166" eb="167">
      <t>ア</t>
    </rPh>
    <rPh sb="169" eb="171">
      <t>カノウ</t>
    </rPh>
    <rPh sb="181" eb="183">
      <t>ドウヨウ</t>
    </rPh>
    <rPh sb="187" eb="189">
      <t>ジブン</t>
    </rPh>
    <rPh sb="190" eb="192">
      <t>タントウ</t>
    </rPh>
    <rPh sb="192" eb="194">
      <t>ギョウム</t>
    </rPh>
    <rPh sb="199" eb="201">
      <t>セキニン</t>
    </rPh>
    <rPh sb="201" eb="203">
      <t>ホウキ</t>
    </rPh>
    <rPh sb="206" eb="207">
      <t>カタ</t>
    </rPh>
    <rPh sb="208" eb="209">
      <t>オオ</t>
    </rPh>
    <rPh sb="213" eb="214">
      <t>ムズカ</t>
    </rPh>
    <rPh sb="217" eb="218">
      <t>オモ</t>
    </rPh>
    <rPh sb="224" eb="227">
      <t>リジチョウ</t>
    </rPh>
    <rPh sb="228" eb="230">
      <t>ネンド</t>
    </rPh>
    <rPh sb="230" eb="232">
      <t>トウショ</t>
    </rPh>
    <rPh sb="233" eb="235">
      <t>ギョウム</t>
    </rPh>
    <rPh sb="236" eb="237">
      <t>カク</t>
    </rPh>
    <rPh sb="237" eb="239">
      <t>リジ</t>
    </rPh>
    <rPh sb="240" eb="242">
      <t>ワリフ</t>
    </rPh>
    <rPh sb="250" eb="252">
      <t>カラブ</t>
    </rPh>
    <rPh sb="254" eb="255">
      <t>オ</t>
    </rPh>
    <rPh sb="261" eb="264">
      <t>ナンネンカン</t>
    </rPh>
    <rPh sb="265" eb="266">
      <t>ミ</t>
    </rPh>
    <rPh sb="277" eb="278">
      <t>ツカ</t>
    </rPh>
    <rPh sb="281" eb="282">
      <t>イタダ</t>
    </rPh>
    <rPh sb="328" eb="329">
      <t>ジ</t>
    </rPh>
    <rPh sb="329" eb="331">
      <t>イコウ</t>
    </rPh>
    <rPh sb="337" eb="338">
      <t>トウ</t>
    </rPh>
    <rPh sb="344" eb="346">
      <t>リジ</t>
    </rPh>
    <rPh sb="347" eb="349">
      <t>ヘヤ</t>
    </rPh>
    <rPh sb="362" eb="364">
      <t>リジ</t>
    </rPh>
    <rPh sb="365" eb="366">
      <t>メイ</t>
    </rPh>
    <rPh sb="383" eb="385">
      <t>カイギ</t>
    </rPh>
    <rPh sb="390" eb="392">
      <t>ツイカ</t>
    </rPh>
    <rPh sb="407" eb="408">
      <t>ツナ</t>
    </rPh>
    <rPh sb="412" eb="414">
      <t>カイセン</t>
    </rPh>
    <rPh sb="440" eb="442">
      <t>ジュンビ</t>
    </rPh>
    <rPh sb="444" eb="446">
      <t>ヒツヨウ</t>
    </rPh>
    <rPh sb="455" eb="457">
      <t>ショウチ</t>
    </rPh>
    <rPh sb="465" eb="468">
      <t>リジカイ</t>
    </rPh>
    <rPh sb="473" eb="475">
      <t>カイギ</t>
    </rPh>
    <rPh sb="476" eb="478">
      <t>シュサイ</t>
    </rPh>
    <rPh sb="480" eb="484">
      <t>フシミカンリ</t>
    </rPh>
    <rPh sb="490" eb="491">
      <t>ホウ</t>
    </rPh>
    <rPh sb="496" eb="497">
      <t>イタダ</t>
    </rPh>
    <rPh sb="499" eb="500">
      <t>コト</t>
    </rPh>
    <rPh sb="501" eb="503">
      <t>カクニン</t>
    </rPh>
    <rPh sb="503" eb="504">
      <t>ス</t>
    </rPh>
    <rPh sb="509" eb="510">
      <t>ダイ</t>
    </rPh>
    <rPh sb="512" eb="513">
      <t>キ</t>
    </rPh>
    <rPh sb="514" eb="516">
      <t>ヨサン</t>
    </rPh>
    <rPh sb="517" eb="519">
      <t>ショウニン</t>
    </rPh>
    <rPh sb="522" eb="524">
      <t>バアイ</t>
    </rPh>
    <rPh sb="525" eb="528">
      <t>リジカイ</t>
    </rPh>
    <rPh sb="546" eb="548">
      <t>コウニュウ</t>
    </rPh>
    <rPh sb="548" eb="550">
      <t>ケントウ</t>
    </rPh>
    <rPh sb="551" eb="552">
      <t>ハイ</t>
    </rPh>
    <phoneticPr fontId="21"/>
  </si>
  <si>
    <t>※協力金アンケート集計結果に対する理事会見解 (2022年10月8日時点)</t>
    <rPh sb="1" eb="4">
      <t>キョウリョクキン</t>
    </rPh>
    <rPh sb="9" eb="11">
      <t>シュウケイ</t>
    </rPh>
    <rPh sb="11" eb="13">
      <t>ケッカ</t>
    </rPh>
    <rPh sb="14" eb="15">
      <t>タイ</t>
    </rPh>
    <rPh sb="17" eb="20">
      <t>リジカイ</t>
    </rPh>
    <rPh sb="20" eb="22">
      <t>ケンカイ</t>
    </rPh>
    <rPh sb="28" eb="29">
      <t>ネン</t>
    </rPh>
    <rPh sb="33" eb="35">
      <t>ジテン</t>
    </rPh>
    <phoneticPr fontId="2"/>
  </si>
  <si>
    <t>定期総会の議案書にて、事前に集約・提出する書面で、家族構成/役員参加が全く出来ない理由を</t>
    <rPh sb="0" eb="2">
      <t>テイキ</t>
    </rPh>
    <rPh sb="2" eb="4">
      <t>ソウカイ</t>
    </rPh>
    <rPh sb="5" eb="7">
      <t>ギアン</t>
    </rPh>
    <rPh sb="7" eb="8">
      <t>ショ</t>
    </rPh>
    <rPh sb="11" eb="13">
      <t>ジゼン</t>
    </rPh>
    <rPh sb="14" eb="16">
      <t>シュウヤク</t>
    </rPh>
    <rPh sb="17" eb="19">
      <t>テイシュツ</t>
    </rPh>
    <rPh sb="30" eb="32">
      <t>ヤクイン</t>
    </rPh>
    <rPh sb="35" eb="36">
      <t>マッタ</t>
    </rPh>
    <phoneticPr fontId="21"/>
  </si>
  <si>
    <t>精神疾患・長期入院等で、単身の区分所有者・占有者が役員の職務を執行出来ない理由があれば、</t>
    <rPh sb="5" eb="7">
      <t>チョウキ</t>
    </rPh>
    <rPh sb="7" eb="9">
      <t>ニュウイン</t>
    </rPh>
    <rPh sb="12" eb="14">
      <t>タンシン</t>
    </rPh>
    <rPh sb="15" eb="20">
      <t>クブンショユウシャ</t>
    </rPh>
    <rPh sb="21" eb="24">
      <t>センユウシャ</t>
    </rPh>
    <rPh sb="25" eb="27">
      <t>ヤクイン</t>
    </rPh>
    <rPh sb="28" eb="30">
      <t>ショクム</t>
    </rPh>
    <rPh sb="31" eb="33">
      <t>シッコウ</t>
    </rPh>
    <phoneticPr fontId="21"/>
  </si>
  <si>
    <t>個人情報の取り扱いについては、運用細則を参照下さい。</t>
    <rPh sb="0" eb="4">
      <t>コジンジョウホウ</t>
    </rPh>
    <rPh sb="5" eb="6">
      <t>ト</t>
    </rPh>
    <rPh sb="7" eb="8">
      <t>アツカ</t>
    </rPh>
    <rPh sb="15" eb="17">
      <t>ウンヨウ</t>
    </rPh>
    <rPh sb="17" eb="19">
      <t>サイソク</t>
    </rPh>
    <rPh sb="20" eb="22">
      <t>サンショウ</t>
    </rPh>
    <rPh sb="22" eb="23">
      <t>クダ</t>
    </rPh>
    <phoneticPr fontId="9"/>
  </si>
  <si>
    <t>　四 理事（理事長、副理事長、会計担当理事を含む。以下同じ。）９名までとする。</t>
    <phoneticPr fontId="9"/>
  </si>
  <si>
    <t>実際の運用する際に微修正が入る可能性があり、第10期理事会で詳細内容は検討予定です。</t>
    <rPh sb="0" eb="2">
      <t>ジッサイ</t>
    </rPh>
    <rPh sb="3" eb="5">
      <t>ウンヨウ</t>
    </rPh>
    <rPh sb="7" eb="8">
      <t>サイ</t>
    </rPh>
    <rPh sb="9" eb="12">
      <t>ビシュウセイ</t>
    </rPh>
    <rPh sb="13" eb="14">
      <t>ハイ</t>
    </rPh>
    <rPh sb="15" eb="18">
      <t>カノウセイ</t>
    </rPh>
    <rPh sb="32" eb="34">
      <t>ナイヨウ</t>
    </rPh>
    <phoneticPr fontId="9"/>
  </si>
  <si>
    <t>(→但し、占有者が複数人がいる場合にはその限りでは無い事としております。)</t>
    <rPh sb="2" eb="3">
      <t>タダ</t>
    </rPh>
    <rPh sb="5" eb="8">
      <t>センユウシャ</t>
    </rPh>
    <rPh sb="9" eb="11">
      <t>フクスウ</t>
    </rPh>
    <rPh sb="11" eb="12">
      <t>ニン</t>
    </rPh>
    <rPh sb="15" eb="17">
      <t>バアイ</t>
    </rPh>
    <rPh sb="21" eb="22">
      <t>カギ</t>
    </rPh>
    <rPh sb="25" eb="26">
      <t>ナ</t>
    </rPh>
    <rPh sb="27" eb="28">
      <t>コト</t>
    </rPh>
    <phoneticPr fontId="21"/>
  </si>
  <si>
    <t>＜(参考)第9期第2回臨時総会 第3号議案 管理規約 新旧対比資料＞</t>
    <rPh sb="2" eb="4">
      <t>サンコウ</t>
    </rPh>
    <rPh sb="5" eb="6">
      <t>ダイ</t>
    </rPh>
    <rPh sb="7" eb="8">
      <t>キ</t>
    </rPh>
    <rPh sb="8" eb="9">
      <t>ダイ</t>
    </rPh>
    <rPh sb="10" eb="11">
      <t>カイ</t>
    </rPh>
    <rPh sb="11" eb="13">
      <t>リンジ</t>
    </rPh>
    <rPh sb="13" eb="15">
      <t>ソウカイ</t>
    </rPh>
    <rPh sb="16" eb="17">
      <t>ダイ</t>
    </rPh>
    <rPh sb="18" eb="19">
      <t>ゴウ</t>
    </rPh>
    <rPh sb="19" eb="21">
      <t>ギアン</t>
    </rPh>
    <rPh sb="22" eb="26">
      <t>カンリキヤク</t>
    </rPh>
    <rPh sb="27" eb="29">
      <t>シンキュウ</t>
    </rPh>
    <rPh sb="29" eb="31">
      <t>タイヒ</t>
    </rPh>
    <rPh sb="31" eb="33">
      <t>シリョウ</t>
    </rPh>
    <phoneticPr fontId="9"/>
  </si>
  <si>
    <t>※理事会協力金の徴収実行性を担保する為＆占有者の代理出席 管理規約変更について (2023年2月18日時点)</t>
    <rPh sb="1" eb="4">
      <t>リジカイ</t>
    </rPh>
    <rPh sb="4" eb="7">
      <t>キョウリョクキン</t>
    </rPh>
    <rPh sb="8" eb="10">
      <t>チョウシュウ</t>
    </rPh>
    <rPh sb="10" eb="12">
      <t>ジッコウ</t>
    </rPh>
    <rPh sb="12" eb="13">
      <t>セイ</t>
    </rPh>
    <rPh sb="14" eb="16">
      <t>タンポ</t>
    </rPh>
    <rPh sb="18" eb="19">
      <t>タメ</t>
    </rPh>
    <rPh sb="20" eb="23">
      <t>センユウシャ</t>
    </rPh>
    <rPh sb="24" eb="26">
      <t>ダイリ</t>
    </rPh>
    <rPh sb="26" eb="28">
      <t>シュッセキ</t>
    </rPh>
    <rPh sb="29" eb="33">
      <t>カンリキヤク</t>
    </rPh>
    <rPh sb="33" eb="35">
      <t>ヘンコウ</t>
    </rPh>
    <rPh sb="45" eb="46">
      <t>ネン</t>
    </rPh>
    <rPh sb="47" eb="48">
      <t>ガツ</t>
    </rPh>
    <rPh sb="50" eb="51">
      <t>ニチ</t>
    </rPh>
    <rPh sb="51" eb="53">
      <t>ジテン</t>
    </rPh>
    <phoneticPr fontId="9"/>
  </si>
  <si>
    <r>
      <t>　</t>
    </r>
    <r>
      <rPr>
        <b/>
        <u/>
        <sz val="10"/>
        <color rgb="FFFF0000"/>
        <rFont val="Meiryo UI"/>
        <family val="3"/>
        <charset val="128"/>
      </rPr>
      <t>5</t>
    </r>
    <r>
      <rPr>
        <sz val="10"/>
        <rFont val="Meiryo UI"/>
        <family val="3"/>
        <charset val="128"/>
      </rPr>
      <t xml:space="preserve"> 理事長、副理事長</t>
    </r>
    <r>
      <rPr>
        <b/>
        <u/>
        <sz val="10"/>
        <color rgb="FFFF0000"/>
        <rFont val="Meiryo UI"/>
        <family val="3"/>
        <charset val="128"/>
      </rPr>
      <t>及び会計理事</t>
    </r>
    <r>
      <rPr>
        <sz val="10"/>
        <rFont val="Meiryo UI"/>
        <family val="3"/>
        <charset val="128"/>
      </rPr>
      <t xml:space="preserve">は、理事の互選により選任し、又は解任する。 </t>
    </r>
    <rPh sb="11" eb="12">
      <t>オヨ</t>
    </rPh>
    <rPh sb="13" eb="15">
      <t>カイケイ</t>
    </rPh>
    <rPh sb="15" eb="17">
      <t>リジ</t>
    </rPh>
    <phoneticPr fontId="9"/>
  </si>
  <si>
    <t>現在(第9期第2回臨時総会決議後～)</t>
    <rPh sb="0" eb="2">
      <t>ゲンザイ</t>
    </rPh>
    <rPh sb="3" eb="4">
      <t>ダイ</t>
    </rPh>
    <rPh sb="5" eb="6">
      <t>キ</t>
    </rPh>
    <rPh sb="6" eb="7">
      <t>ダイ</t>
    </rPh>
    <rPh sb="8" eb="9">
      <t>カイ</t>
    </rPh>
    <rPh sb="9" eb="11">
      <t>リンジ</t>
    </rPh>
    <rPh sb="11" eb="13">
      <t>ソウカイ</t>
    </rPh>
    <rPh sb="13" eb="15">
      <t>ケツギ</t>
    </rPh>
    <rPh sb="15" eb="16">
      <t>ゴ</t>
    </rPh>
    <phoneticPr fontId="9"/>
  </si>
  <si>
    <t>変更後(第9期定期総会の提案内容)</t>
    <rPh sb="0" eb="2">
      <t>ヘンコウ</t>
    </rPh>
    <rPh sb="2" eb="3">
      <t>ゴ</t>
    </rPh>
    <rPh sb="7" eb="9">
      <t>テイキ</t>
    </rPh>
    <rPh sb="12" eb="14">
      <t>テイアン</t>
    </rPh>
    <rPh sb="14" eb="16">
      <t>ナイヨウ</t>
    </rPh>
    <phoneticPr fontId="9"/>
  </si>
  <si>
    <t>標準管理規約に対して、記載修正漏れ。</t>
    <rPh sb="0" eb="6">
      <t>ヒョウジュンカンリキヤク</t>
    </rPh>
    <rPh sb="7" eb="8">
      <t>タイ</t>
    </rPh>
    <rPh sb="11" eb="13">
      <t>キサイ</t>
    </rPh>
    <rPh sb="13" eb="15">
      <t>シュウセイ</t>
    </rPh>
    <rPh sb="15" eb="16">
      <t>モ</t>
    </rPh>
    <phoneticPr fontId="21"/>
  </si>
  <si>
    <t>https://www.presis.site/download/第9期第2回臨時総会-第3号議案-管理規約-新旧対比資/</t>
    <phoneticPr fontId="21"/>
  </si>
  <si>
    <t>Web会議の機材(スピーカーフォン・プロジェクター等)を導入検討する予定です。</t>
    <rPh sb="25" eb="26">
      <t>トウ</t>
    </rPh>
    <rPh sb="28" eb="30">
      <t>ドウニュウ</t>
    </rPh>
    <rPh sb="30" eb="32">
      <t>ケントウ</t>
    </rPh>
    <phoneticPr fontId="21"/>
  </si>
  <si>
    <t>これからWeb会議からも理事会へ参加が出来る様に第10期第1回理事会以降で、</t>
    <rPh sb="7" eb="9">
      <t>カイギ</t>
    </rPh>
    <rPh sb="12" eb="15">
      <t>リジカイ</t>
    </rPh>
    <rPh sb="16" eb="18">
      <t>サンカ</t>
    </rPh>
    <rPh sb="19" eb="21">
      <t>デキ</t>
    </rPh>
    <rPh sb="22" eb="23">
      <t>ヨウ</t>
    </rPh>
    <rPh sb="24" eb="25">
      <t>ダイ</t>
    </rPh>
    <rPh sb="27" eb="28">
      <t>キ</t>
    </rPh>
    <rPh sb="28" eb="29">
      <t>ダイ</t>
    </rPh>
    <rPh sb="30" eb="31">
      <t>カイ</t>
    </rPh>
    <rPh sb="31" eb="34">
      <t>リジカイ</t>
    </rPh>
    <rPh sb="34" eb="36">
      <t>イコウ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</si>
</sst>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回&quot;"/>
    <numFmt numFmtId="177" formatCode="0.0%"/>
  </numFmts>
  <fonts count="61" x14ac:knownFonts="1">
    <font>
      <sz val="11"/>
      <color theme="1"/>
      <name val="游ゴシック"/>
      <family val="3"/>
      <charset val="128"/>
      <scheme val="minor"/>
    </font>
    <font>
      <sz val="10"/>
      <color theme="1"/>
      <name val="Meiryo UI"/>
      <family val="2"/>
      <charset val="128"/>
    </font>
    <font>
      <sz val="6"/>
      <name val="游ゴシック"/>
      <family val="3"/>
      <charset val="128"/>
    </font>
    <font>
      <b/>
      <sz val="11"/>
      <color theme="1"/>
      <name val="Meiryo UI"/>
      <family val="3"/>
      <charset val="128"/>
    </font>
    <font>
      <sz val="11"/>
      <color theme="1"/>
      <name val="Meiryo UI"/>
      <family val="3"/>
      <charset val="128"/>
    </font>
    <font>
      <sz val="11"/>
      <color rgb="FFFF0000"/>
      <name val="Meiryo UI"/>
      <family val="3"/>
      <charset val="128"/>
    </font>
    <font>
      <sz val="11"/>
      <name val="Meiryo UI"/>
      <family val="3"/>
      <charset val="128"/>
    </font>
    <font>
      <sz val="11"/>
      <color theme="1"/>
      <name val="Meiryo UI"/>
      <family val="2"/>
      <charset val="128"/>
    </font>
    <font>
      <b/>
      <u/>
      <sz val="14"/>
      <color theme="1"/>
      <name val="Meiryo UI"/>
      <family val="3"/>
      <charset val="128"/>
    </font>
    <font>
      <sz val="6"/>
      <name val="Meiryo UI"/>
      <family val="2"/>
      <charset val="128"/>
    </font>
    <font>
      <b/>
      <sz val="12"/>
      <color theme="1"/>
      <name val="Meiryo UI"/>
      <family val="3"/>
      <charset val="128"/>
    </font>
    <font>
      <b/>
      <u/>
      <sz val="12"/>
      <name val="Meiryo UI"/>
      <family val="3"/>
      <charset val="128"/>
    </font>
    <font>
      <b/>
      <u/>
      <sz val="12"/>
      <color rgb="FFC00000"/>
      <name val="Meiryo UI"/>
      <family val="3"/>
      <charset val="128"/>
    </font>
    <font>
      <b/>
      <sz val="14"/>
      <color theme="1"/>
      <name val="Meiryo UI"/>
      <family val="3"/>
      <charset val="128"/>
    </font>
    <font>
      <sz val="12"/>
      <name val="Meiryo UI"/>
      <family val="3"/>
      <charset val="128"/>
    </font>
    <font>
      <b/>
      <sz val="10"/>
      <color theme="1"/>
      <name val="Meiryo UI"/>
      <family val="3"/>
      <charset val="128"/>
    </font>
    <font>
      <b/>
      <u/>
      <sz val="14"/>
      <name val="Meiryo UI"/>
      <family val="3"/>
      <charset val="128"/>
    </font>
    <font>
      <sz val="12"/>
      <color theme="1"/>
      <name val="Meiryo UI"/>
      <family val="3"/>
      <charset val="128"/>
    </font>
    <font>
      <b/>
      <u/>
      <sz val="16"/>
      <color theme="1"/>
      <name val="Meiryo UI"/>
      <family val="3"/>
      <charset val="128"/>
    </font>
    <font>
      <b/>
      <sz val="16"/>
      <color theme="1"/>
      <name val="Meiryo UI"/>
      <family val="3"/>
      <charset val="128"/>
    </font>
    <font>
      <sz val="16"/>
      <color theme="1"/>
      <name val="Meiryo UI"/>
      <family val="3"/>
      <charset val="128"/>
    </font>
    <font>
      <sz val="6"/>
      <name val="游ゴシック"/>
      <family val="3"/>
      <charset val="128"/>
      <scheme val="minor"/>
    </font>
    <font>
      <sz val="14"/>
      <color theme="1"/>
      <name val="Meiryo UI"/>
      <family val="2"/>
      <charset val="128"/>
    </font>
    <font>
      <sz val="14"/>
      <color theme="1"/>
      <name val="Meiryo UI"/>
      <family val="3"/>
      <charset val="128"/>
    </font>
    <font>
      <b/>
      <u/>
      <sz val="24"/>
      <color theme="1"/>
      <name val="Meiryo UI"/>
      <family val="3"/>
      <charset val="128"/>
    </font>
    <font>
      <b/>
      <sz val="20"/>
      <color theme="1"/>
      <name val="Meiryo UI"/>
      <family val="3"/>
      <charset val="128"/>
    </font>
    <font>
      <b/>
      <sz val="18"/>
      <color theme="1"/>
      <name val="Meiryo UI"/>
      <family val="3"/>
      <charset val="128"/>
    </font>
    <font>
      <sz val="18"/>
      <color theme="1"/>
      <name val="Meiryo UI"/>
      <family val="3"/>
      <charset val="128"/>
    </font>
    <font>
      <u/>
      <sz val="11"/>
      <color theme="10"/>
      <name val="Meiryo UI"/>
      <family val="2"/>
      <charset val="128"/>
    </font>
    <font>
      <u/>
      <sz val="12"/>
      <color theme="10"/>
      <name val="Meiryo UI"/>
      <family val="2"/>
      <charset val="128"/>
    </font>
    <font>
      <b/>
      <sz val="20"/>
      <color rgb="FFFF0000"/>
      <name val="Meiryo UI"/>
      <family val="3"/>
      <charset val="128"/>
    </font>
    <font>
      <b/>
      <sz val="18"/>
      <name val="Meiryo UI"/>
      <family val="3"/>
      <charset val="128"/>
    </font>
    <font>
      <b/>
      <u/>
      <sz val="20"/>
      <color theme="1"/>
      <name val="Meiryo UI"/>
      <family val="3"/>
      <charset val="128"/>
    </font>
    <font>
      <b/>
      <u/>
      <sz val="18"/>
      <color theme="1"/>
      <name val="Meiryo UI"/>
      <family val="3"/>
      <charset val="128"/>
    </font>
    <font>
      <b/>
      <sz val="11"/>
      <color rgb="FF0000FF"/>
      <name val="Meiryo UI"/>
      <family val="3"/>
      <charset val="128"/>
    </font>
    <font>
      <sz val="10"/>
      <color theme="1"/>
      <name val="Meiryo UI"/>
      <family val="3"/>
      <charset val="128"/>
    </font>
    <font>
      <b/>
      <u/>
      <sz val="10"/>
      <color rgb="FFFF0000"/>
      <name val="Meiryo UI"/>
      <family val="3"/>
      <charset val="128"/>
    </font>
    <font>
      <sz val="10"/>
      <name val="Meiryo UI"/>
      <family val="3"/>
      <charset val="128"/>
    </font>
    <font>
      <sz val="11"/>
      <color rgb="FF0000FF"/>
      <name val="Meiryo UI"/>
      <family val="3"/>
      <charset val="128"/>
    </font>
    <font>
      <b/>
      <sz val="10"/>
      <name val="Meiryo UI"/>
      <family val="3"/>
      <charset val="128"/>
    </font>
    <font>
      <b/>
      <sz val="11"/>
      <color rgb="FFFF0000"/>
      <name val="Meiryo UI"/>
      <family val="3"/>
      <charset val="128"/>
    </font>
    <font>
      <b/>
      <sz val="10"/>
      <color rgb="FFFF0000"/>
      <name val="Meiryo UI"/>
      <family val="3"/>
      <charset val="128"/>
    </font>
    <font>
      <b/>
      <u/>
      <sz val="12"/>
      <color theme="1"/>
      <name val="Meiryo UI"/>
      <family val="3"/>
      <charset val="128"/>
    </font>
    <font>
      <b/>
      <sz val="11"/>
      <color rgb="FF3333FF"/>
      <name val="Meiryo UI"/>
      <family val="3"/>
      <charset val="128"/>
    </font>
    <font>
      <u/>
      <sz val="11"/>
      <color theme="11"/>
      <name val="Meiryo UI"/>
      <family val="2"/>
      <charset val="128"/>
    </font>
    <font>
      <b/>
      <sz val="11"/>
      <name val="Meiryo UI"/>
      <family val="3"/>
      <charset val="128"/>
    </font>
    <font>
      <b/>
      <u/>
      <sz val="11"/>
      <color theme="1"/>
      <name val="Meiryo UI"/>
      <family val="3"/>
      <charset val="128"/>
    </font>
    <font>
      <u/>
      <sz val="11"/>
      <color theme="1"/>
      <name val="Meiryo UI"/>
      <family val="3"/>
      <charset val="128"/>
    </font>
    <font>
      <sz val="11"/>
      <color rgb="FF0070C0"/>
      <name val="Meiryo UI"/>
      <family val="3"/>
      <charset val="128"/>
    </font>
    <font>
      <b/>
      <sz val="14"/>
      <color rgb="FF0070C0"/>
      <name val="Meiryo UI"/>
      <family val="3"/>
      <charset val="128"/>
    </font>
    <font>
      <sz val="12"/>
      <color theme="1"/>
      <name val="Meiryo UI"/>
      <family val="2"/>
      <charset val="128"/>
    </font>
    <font>
      <sz val="20"/>
      <color theme="1"/>
      <name val="Meiryo UI"/>
      <family val="3"/>
      <charset val="128"/>
    </font>
    <font>
      <sz val="22"/>
      <name val="Meiryo UI"/>
      <family val="3"/>
      <charset val="128"/>
    </font>
    <font>
      <sz val="11"/>
      <color theme="0" tint="-0.499984740745262"/>
      <name val="Meiryo UI"/>
      <family val="3"/>
      <charset val="128"/>
    </font>
    <font>
      <sz val="16"/>
      <name val="Meiryo UI"/>
      <family val="3"/>
      <charset val="128"/>
    </font>
    <font>
      <b/>
      <sz val="16"/>
      <name val="Meiryo UI"/>
      <family val="3"/>
      <charset val="128"/>
    </font>
    <font>
      <b/>
      <sz val="20"/>
      <name val="Meiryo UI"/>
      <family val="3"/>
      <charset val="128"/>
    </font>
    <font>
      <b/>
      <sz val="12"/>
      <color theme="0" tint="-0.499984740745262"/>
      <name val="Meiryo UI"/>
      <family val="3"/>
      <charset val="128"/>
    </font>
    <font>
      <b/>
      <sz val="12"/>
      <name val="Meiryo UI"/>
      <family val="3"/>
      <charset val="128"/>
    </font>
    <font>
      <b/>
      <sz val="14"/>
      <name val="Meiryo UI"/>
      <family val="3"/>
      <charset val="128"/>
    </font>
    <font>
      <sz val="14"/>
      <name val="Meiryo UI"/>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FF00"/>
        <bgColor indexed="64"/>
      </patternFill>
    </fill>
  </fills>
  <borders count="19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bottom/>
      <diagonal/>
    </border>
    <border>
      <left/>
      <right/>
      <top style="medium">
        <color auto="1"/>
      </top>
      <bottom/>
      <diagonal/>
    </border>
    <border>
      <left style="thin">
        <color auto="1"/>
      </left>
      <right/>
      <top style="medium">
        <color auto="1"/>
      </top>
      <bottom/>
      <diagonal/>
    </border>
    <border>
      <left style="double">
        <color auto="1"/>
      </left>
      <right style="medium">
        <color auto="1"/>
      </right>
      <top style="medium">
        <color auto="1"/>
      </top>
      <bottom/>
      <diagonal/>
    </border>
    <border>
      <left style="medium">
        <color auto="1"/>
      </left>
      <right/>
      <top style="double">
        <color auto="1"/>
      </top>
      <bottom/>
      <diagonal/>
    </border>
    <border>
      <left style="thin">
        <color auto="1"/>
      </left>
      <right/>
      <top style="double">
        <color auto="1"/>
      </top>
      <bottom/>
      <diagonal/>
    </border>
    <border>
      <left style="double">
        <color auto="1"/>
      </left>
      <right style="medium">
        <color auto="1"/>
      </right>
      <top style="double">
        <color auto="1"/>
      </top>
      <bottom/>
      <diagonal/>
    </border>
    <border>
      <left style="medium">
        <color auto="1"/>
      </left>
      <right/>
      <top/>
      <bottom/>
      <diagonal/>
    </border>
    <border>
      <left style="thin">
        <color auto="1"/>
      </left>
      <right/>
      <top/>
      <bottom/>
      <diagonal/>
    </border>
    <border>
      <left style="double">
        <color auto="1"/>
      </left>
      <right style="medium">
        <color auto="1"/>
      </right>
      <top/>
      <bottom/>
      <diagonal/>
    </border>
    <border>
      <left/>
      <right/>
      <top/>
      <bottom style="medium">
        <color auto="1"/>
      </bottom>
      <diagonal/>
    </border>
    <border>
      <left style="thin">
        <color auto="1"/>
      </left>
      <right/>
      <top/>
      <bottom style="medium">
        <color auto="1"/>
      </bottom>
      <diagonal/>
    </border>
    <border>
      <left style="double">
        <color auto="1"/>
      </left>
      <right style="medium">
        <color auto="1"/>
      </right>
      <top/>
      <bottom style="medium">
        <color auto="1"/>
      </bottom>
      <diagonal/>
    </border>
    <border>
      <left/>
      <right/>
      <top style="double">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double">
        <color auto="1"/>
      </left>
      <right/>
      <top style="medium">
        <color auto="1"/>
      </top>
      <bottom/>
      <diagonal/>
    </border>
    <border>
      <left style="medium">
        <color auto="1"/>
      </left>
      <right/>
      <top style="hair">
        <color auto="1"/>
      </top>
      <bottom/>
      <diagonal/>
    </border>
    <border>
      <left style="hair">
        <color auto="1"/>
      </left>
      <right style="double">
        <color auto="1"/>
      </right>
      <top style="hair">
        <color auto="1"/>
      </top>
      <bottom/>
      <diagonal/>
    </border>
    <border>
      <left style="double">
        <color auto="1"/>
      </left>
      <right style="hair">
        <color auto="1"/>
      </right>
      <top style="hair">
        <color auto="1"/>
      </top>
      <bottom/>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double">
        <color auto="1"/>
      </right>
      <top/>
      <bottom/>
      <diagonal/>
    </border>
    <border>
      <left style="double">
        <color auto="1"/>
      </left>
      <right style="hair">
        <color auto="1"/>
      </right>
      <top/>
      <bottom/>
      <diagonal/>
    </border>
    <border>
      <left style="hair">
        <color auto="1"/>
      </left>
      <right style="hair">
        <color auto="1"/>
      </right>
      <top/>
      <bottom/>
      <diagonal/>
    </border>
    <border>
      <left style="medium">
        <color auto="1"/>
      </left>
      <right/>
      <top/>
      <bottom style="double">
        <color auto="1"/>
      </bottom>
      <diagonal/>
    </border>
    <border>
      <left style="hair">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medium">
        <color auto="1"/>
      </right>
      <top style="thin">
        <color auto="1"/>
      </top>
      <bottom style="double">
        <color auto="1"/>
      </bottom>
      <diagonal/>
    </border>
    <border>
      <left style="medium">
        <color auto="1"/>
      </left>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double">
        <color auto="1"/>
      </top>
      <bottom style="hair">
        <color auto="1"/>
      </bottom>
      <diagonal/>
    </border>
    <border>
      <left style="medium">
        <color auto="1"/>
      </left>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double">
        <color auto="1"/>
      </right>
      <top style="hair">
        <color auto="1"/>
      </top>
      <bottom style="medium">
        <color auto="1"/>
      </bottom>
      <diagonal/>
    </border>
    <border>
      <left style="double">
        <color auto="1"/>
      </left>
      <right style="hair">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ouble">
        <color auto="1"/>
      </right>
      <top style="hair">
        <color auto="1"/>
      </top>
      <bottom style="hair">
        <color auto="1"/>
      </bottom>
      <diagonal/>
    </border>
    <border>
      <left style="medium">
        <color auto="1"/>
      </left>
      <right style="double">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uble">
        <color auto="1"/>
      </left>
      <right style="hair">
        <color auto="1"/>
      </right>
      <top style="medium">
        <color auto="1"/>
      </top>
      <bottom style="hair">
        <color auto="1"/>
      </bottom>
      <diagonal/>
    </border>
    <border>
      <left style="medium">
        <color auto="1"/>
      </left>
      <right style="double">
        <color auto="1"/>
      </right>
      <top style="medium">
        <color auto="1"/>
      </top>
      <bottom/>
      <diagonal/>
    </border>
    <border>
      <left style="double">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double">
        <color auto="1"/>
      </right>
      <top/>
      <bottom/>
      <diagonal/>
    </border>
    <border>
      <left style="double">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double">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medium">
        <color auto="1"/>
      </right>
      <top style="thin">
        <color auto="1"/>
      </top>
      <bottom/>
      <diagonal/>
    </border>
    <border>
      <left style="double">
        <color auto="1"/>
      </left>
      <right style="thin">
        <color auto="1"/>
      </right>
      <top/>
      <bottom/>
      <diagonal/>
    </border>
    <border>
      <left style="hair">
        <color auto="1"/>
      </left>
      <right style="double">
        <color auto="1"/>
      </right>
      <top style="thin">
        <color auto="1"/>
      </top>
      <bottom/>
      <diagonal/>
    </border>
    <border>
      <left style="hair">
        <color auto="1"/>
      </left>
      <right style="thin">
        <color auto="1"/>
      </right>
      <top/>
      <bottom/>
      <diagonal/>
    </border>
    <border>
      <left style="thin">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double">
        <color auto="1"/>
      </right>
      <top/>
      <bottom style="double">
        <color auto="1"/>
      </bottom>
      <diagonal/>
    </border>
    <border>
      <left style="double">
        <color auto="1"/>
      </left>
      <right style="thin">
        <color auto="1"/>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style="medium">
        <color auto="1"/>
      </right>
      <top/>
      <bottom style="double">
        <color auto="1"/>
      </bottom>
      <diagonal/>
    </border>
    <border>
      <left style="double">
        <color auto="1"/>
      </left>
      <right style="thin">
        <color auto="1"/>
      </right>
      <top style="double">
        <color auto="1"/>
      </top>
      <bottom style="hair">
        <color auto="1"/>
      </bottom>
      <diagonal/>
    </border>
    <border>
      <left style="thin">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medium">
        <color auto="1"/>
      </right>
      <top style="double">
        <color auto="1"/>
      </top>
      <bottom style="thin">
        <color auto="1"/>
      </bottom>
      <diagonal/>
    </border>
    <border>
      <left style="double">
        <color auto="1"/>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thin">
        <color auto="1"/>
      </top>
      <bottom style="hair">
        <color auto="1"/>
      </bottom>
      <diagonal/>
    </border>
    <border>
      <left style="double">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hair">
        <color auto="1"/>
      </bottom>
      <diagonal/>
    </border>
    <border>
      <left style="double">
        <color auto="1"/>
      </left>
      <right style="thin">
        <color auto="1"/>
      </right>
      <top/>
      <bottom style="hair">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double">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right style="medium">
        <color auto="1"/>
      </right>
      <top style="hair">
        <color auto="1"/>
      </top>
      <bottom/>
      <diagonal/>
    </border>
    <border>
      <left style="double">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hair">
        <color auto="1"/>
      </top>
      <bottom style="thin">
        <color auto="1"/>
      </bottom>
      <diagonal/>
    </border>
    <border>
      <left style="double">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hair">
        <color auto="1"/>
      </left>
      <right style="hair">
        <color auto="1"/>
      </right>
      <top/>
      <bottom style="hair">
        <color auto="1"/>
      </bottom>
      <diagonal/>
    </border>
    <border>
      <left style="double">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medium">
        <color auto="1"/>
      </right>
      <top/>
      <bottom style="hair">
        <color auto="1"/>
      </bottom>
      <diagonal/>
    </border>
    <border>
      <left style="double">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medium">
        <color auto="1"/>
      </right>
      <top/>
      <bottom style="medium">
        <color auto="1"/>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auto="1"/>
      </left>
      <right/>
      <top/>
      <bottom/>
      <diagonal/>
    </border>
    <border>
      <left/>
      <right style="hair">
        <color auto="1"/>
      </right>
      <top/>
      <bottom/>
      <diagonal/>
    </border>
    <border>
      <left style="hair">
        <color auto="1"/>
      </left>
      <right/>
      <top style="medium">
        <color auto="1"/>
      </top>
      <bottom/>
      <diagonal/>
    </border>
    <border>
      <left/>
      <right style="hair">
        <color auto="1"/>
      </right>
      <top style="medium">
        <color auto="1"/>
      </top>
      <bottom/>
      <diagonal/>
    </border>
    <border>
      <left style="thin">
        <color indexed="64"/>
      </left>
      <right/>
      <top/>
      <bottom style="hair">
        <color indexed="64"/>
      </bottom>
      <diagonal/>
    </border>
    <border>
      <left style="thin">
        <color auto="1"/>
      </left>
      <right style="medium">
        <color auto="1"/>
      </right>
      <top style="double">
        <color auto="1"/>
      </top>
      <bottom/>
      <diagonal/>
    </border>
    <border>
      <left style="thin">
        <color auto="1"/>
      </left>
      <right/>
      <top style="hair">
        <color auto="1"/>
      </top>
      <bottom/>
      <diagonal/>
    </border>
    <border>
      <left style="thin">
        <color indexed="64"/>
      </left>
      <right style="thin">
        <color auto="1"/>
      </right>
      <top style="hair">
        <color indexed="64"/>
      </top>
      <bottom/>
      <diagonal/>
    </border>
    <border>
      <left style="thin">
        <color indexed="64"/>
      </left>
      <right style="thin">
        <color auto="1"/>
      </right>
      <top/>
      <bottom style="hair">
        <color indexed="64"/>
      </bottom>
      <diagonal/>
    </border>
    <border>
      <left style="thin">
        <color auto="1"/>
      </left>
      <right style="medium">
        <color auto="1"/>
      </right>
      <top/>
      <bottom style="thin">
        <color auto="1"/>
      </bottom>
      <diagonal/>
    </border>
    <border>
      <left style="medium">
        <color indexed="64"/>
      </left>
      <right style="hair">
        <color indexed="64"/>
      </right>
      <top/>
      <bottom style="hair">
        <color indexed="64"/>
      </bottom>
      <diagonal/>
    </border>
    <border>
      <left style="thin">
        <color auto="1"/>
      </left>
      <right style="medium">
        <color auto="1"/>
      </right>
      <top style="thin">
        <color auto="1"/>
      </top>
      <bottom style="thin">
        <color auto="1"/>
      </bottom>
      <diagonal/>
    </border>
    <border>
      <left style="medium">
        <color indexed="64"/>
      </left>
      <right style="hair">
        <color indexed="64"/>
      </right>
      <top/>
      <bottom/>
      <diagonal/>
    </border>
    <border>
      <left style="medium">
        <color indexed="64"/>
      </left>
      <right style="hair">
        <color indexed="64"/>
      </right>
      <top style="thin">
        <color indexed="64"/>
      </top>
      <bottom style="thin">
        <color indexed="64"/>
      </bottom>
      <diagonal/>
    </border>
    <border>
      <left style="medium">
        <color auto="1"/>
      </left>
      <right style="hair">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s>
  <cellStyleXfs count="3">
    <xf numFmtId="0" fontId="0" fillId="0" borderId="0">
      <alignment vertical="center"/>
    </xf>
    <xf numFmtId="0" fontId="7" fillId="0" borderId="0">
      <alignment vertical="center"/>
    </xf>
    <xf numFmtId="0" fontId="28" fillId="0" borderId="0" applyNumberFormat="0" applyFill="0" applyBorder="0" applyAlignment="0" applyProtection="0">
      <alignment vertical="center"/>
    </xf>
  </cellStyleXfs>
  <cellXfs count="57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shrinkToFi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6" fillId="0" borderId="5" xfId="0" applyFont="1" applyBorder="1" applyAlignment="1">
      <alignment horizontal="center" vertical="center" shrinkToFit="1"/>
    </xf>
    <xf numFmtId="0" fontId="8" fillId="0" borderId="0" xfId="1" applyFont="1">
      <alignment vertical="center"/>
    </xf>
    <xf numFmtId="0" fontId="12" fillId="0" borderId="0" xfId="1" applyFont="1">
      <alignment vertical="center"/>
    </xf>
    <xf numFmtId="0" fontId="14" fillId="0" borderId="0" xfId="1" applyFont="1">
      <alignment vertical="center"/>
    </xf>
    <xf numFmtId="0" fontId="4" fillId="0" borderId="14" xfId="0" applyFont="1" applyBorder="1" applyAlignment="1">
      <alignment horizontal="center" vertical="center"/>
    </xf>
    <xf numFmtId="0" fontId="4" fillId="0" borderId="7" xfId="0" applyFont="1" applyBorder="1" applyAlignment="1">
      <alignment horizontal="center" vertical="center" shrinkToFit="1"/>
    </xf>
    <xf numFmtId="0" fontId="6" fillId="0" borderId="7" xfId="0" applyFont="1" applyBorder="1" applyAlignment="1">
      <alignment vertical="center" wrapText="1"/>
    </xf>
    <xf numFmtId="0" fontId="4" fillId="0" borderId="15" xfId="0" applyFont="1" applyBorder="1" applyAlignment="1">
      <alignment horizontal="center" vertical="center"/>
    </xf>
    <xf numFmtId="0" fontId="4" fillId="0" borderId="5" xfId="0" applyFont="1" applyBorder="1" applyAlignment="1">
      <alignment horizontal="center" vertical="center" shrinkToFit="1"/>
    </xf>
    <xf numFmtId="0" fontId="6" fillId="0" borderId="5" xfId="0" applyFont="1" applyBorder="1" applyAlignment="1">
      <alignment vertical="center" wrapText="1"/>
    </xf>
    <xf numFmtId="0" fontId="6" fillId="0" borderId="15" xfId="0" applyFont="1" applyBorder="1" applyAlignment="1">
      <alignment horizontal="center" vertical="center"/>
    </xf>
    <xf numFmtId="0" fontId="5" fillId="0" borderId="15"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shrinkToFit="1"/>
    </xf>
    <xf numFmtId="0" fontId="6" fillId="0" borderId="9" xfId="0" applyFont="1" applyBorder="1" applyAlignment="1">
      <alignment vertical="center" wrapText="1"/>
    </xf>
    <xf numFmtId="0" fontId="17" fillId="0" borderId="0" xfId="0" applyFont="1">
      <alignment vertical="center"/>
    </xf>
    <xf numFmtId="0" fontId="17" fillId="0" borderId="0" xfId="0" applyFont="1" applyAlignment="1">
      <alignment vertical="center" wrapText="1"/>
    </xf>
    <xf numFmtId="0" fontId="20" fillId="0" borderId="0" xfId="0" applyFont="1">
      <alignment vertical="center"/>
    </xf>
    <xf numFmtId="0" fontId="20" fillId="0" borderId="0" xfId="1" applyFont="1">
      <alignment vertical="center"/>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0" fontId="4" fillId="0" borderId="12"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2" borderId="0" xfId="0" applyFont="1" applyFill="1" applyAlignment="1">
      <alignment horizontal="right" vertical="center" wrapText="1"/>
    </xf>
    <xf numFmtId="0" fontId="4" fillId="2" borderId="3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0" xfId="1" applyFont="1">
      <alignment vertical="center"/>
    </xf>
    <xf numFmtId="0" fontId="4" fillId="0" borderId="0" xfId="1" applyFont="1" applyAlignment="1">
      <alignment horizontal="center" vertical="center"/>
    </xf>
    <xf numFmtId="0" fontId="3" fillId="2" borderId="22" xfId="0" applyFont="1" applyFill="1" applyBorder="1" applyAlignment="1">
      <alignment horizontal="center" vertical="center" wrapText="1"/>
    </xf>
    <xf numFmtId="0" fontId="19" fillId="0" borderId="0" xfId="0" applyFont="1">
      <alignment vertical="center"/>
    </xf>
    <xf numFmtId="0" fontId="6" fillId="0" borderId="23" xfId="0" applyFont="1" applyBorder="1" applyAlignment="1">
      <alignment vertical="center" wrapText="1"/>
    </xf>
    <xf numFmtId="0" fontId="6" fillId="0" borderId="12" xfId="0" applyFont="1" applyBorder="1" applyAlignment="1">
      <alignment vertical="center" wrapText="1"/>
    </xf>
    <xf numFmtId="0" fontId="6" fillId="0" borderId="17" xfId="0" applyFont="1" applyBorder="1" applyAlignment="1">
      <alignment vertical="center" wrapText="1"/>
    </xf>
    <xf numFmtId="0" fontId="15" fillId="2" borderId="38" xfId="0" applyFont="1" applyFill="1" applyBorder="1" applyAlignment="1">
      <alignment horizontal="center" vertical="center" wrapText="1" shrinkToFi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Continuous" vertical="center" shrinkToFit="1"/>
    </xf>
    <xf numFmtId="0" fontId="3" fillId="2" borderId="40" xfId="0" applyFont="1" applyFill="1" applyBorder="1" applyAlignment="1">
      <alignment horizontal="centerContinuous" vertical="center" shrinkToFit="1"/>
    </xf>
    <xf numFmtId="0" fontId="3" fillId="2" borderId="41" xfId="0" applyFont="1" applyFill="1" applyBorder="1" applyAlignment="1">
      <alignment horizontal="centerContinuous" vertical="center" shrinkToFi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lignment vertical="center"/>
    </xf>
    <xf numFmtId="0" fontId="7" fillId="0" borderId="0" xfId="1">
      <alignment vertical="center"/>
    </xf>
    <xf numFmtId="0" fontId="22" fillId="0" borderId="0" xfId="1" applyFont="1">
      <alignment vertical="center"/>
    </xf>
    <xf numFmtId="0" fontId="23" fillId="0" borderId="0" xfId="1" applyFont="1" applyAlignment="1">
      <alignment horizontal="right" vertical="center"/>
    </xf>
    <xf numFmtId="0" fontId="7" fillId="0" borderId="0" xfId="1" applyAlignment="1">
      <alignment horizontal="center" vertical="center"/>
    </xf>
    <xf numFmtId="0" fontId="24" fillId="0" borderId="0" xfId="1" applyFont="1">
      <alignment vertical="center"/>
    </xf>
    <xf numFmtId="0" fontId="25" fillId="0" borderId="0" xfId="1" applyFont="1">
      <alignment vertical="center"/>
    </xf>
    <xf numFmtId="0" fontId="20"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vertical="center" wrapText="1"/>
    </xf>
    <xf numFmtId="0" fontId="26" fillId="0" borderId="0" xfId="1" applyFont="1" applyAlignment="1">
      <alignment horizontal="left" vertical="center"/>
    </xf>
    <xf numFmtId="0" fontId="23" fillId="0" borderId="0" xfId="1" applyFont="1">
      <alignment vertical="center"/>
    </xf>
    <xf numFmtId="0" fontId="23" fillId="0" borderId="0" xfId="1" applyFont="1" applyAlignment="1">
      <alignment horizontal="left" vertical="center"/>
    </xf>
    <xf numFmtId="0" fontId="20" fillId="0" borderId="0" xfId="1" applyFont="1" applyAlignment="1">
      <alignment horizontal="left" vertical="center"/>
    </xf>
    <xf numFmtId="0" fontId="27" fillId="0" borderId="0" xfId="1" applyFont="1" applyAlignment="1">
      <alignment horizontal="left" vertical="center"/>
    </xf>
    <xf numFmtId="0" fontId="19" fillId="0" borderId="0" xfId="1" applyFont="1">
      <alignment vertical="center"/>
    </xf>
    <xf numFmtId="0" fontId="29" fillId="0" borderId="0" xfId="2" applyFont="1">
      <alignment vertical="center"/>
    </xf>
    <xf numFmtId="0" fontId="30" fillId="0" borderId="0" xfId="1" applyFont="1">
      <alignment vertical="center"/>
    </xf>
    <xf numFmtId="0" fontId="31" fillId="0" borderId="0" xfId="1" quotePrefix="1" applyFont="1">
      <alignment vertical="center"/>
    </xf>
    <xf numFmtId="0" fontId="32" fillId="0" borderId="0" xfId="1" quotePrefix="1" applyFont="1" applyAlignment="1">
      <alignment horizontal="left" vertical="center"/>
    </xf>
    <xf numFmtId="0" fontId="7" fillId="0" borderId="0" xfId="1" quotePrefix="1" applyAlignment="1">
      <alignment horizontal="left" vertical="center"/>
    </xf>
    <xf numFmtId="0" fontId="18" fillId="0" borderId="0" xfId="1" applyFont="1" applyAlignment="1">
      <alignment horizontal="left" vertical="center"/>
    </xf>
    <xf numFmtId="0" fontId="27" fillId="0" borderId="0" xfId="1" applyFont="1">
      <alignment vertical="center"/>
    </xf>
    <xf numFmtId="0" fontId="27" fillId="0" borderId="0" xfId="1" applyFont="1" applyAlignment="1">
      <alignment horizontal="center" vertical="center"/>
    </xf>
    <xf numFmtId="0" fontId="23" fillId="0" borderId="0" xfId="1" applyFont="1" applyAlignment="1">
      <alignment horizontal="center" vertical="center"/>
    </xf>
    <xf numFmtId="0" fontId="33" fillId="0" borderId="0" xfId="1" applyFont="1" applyAlignment="1">
      <alignment horizontal="left" vertical="center"/>
    </xf>
    <xf numFmtId="0" fontId="3" fillId="0" borderId="0" xfId="1" applyFont="1">
      <alignment vertical="center"/>
    </xf>
    <xf numFmtId="0" fontId="32" fillId="0" borderId="0" xfId="1" applyFont="1">
      <alignment vertical="center"/>
    </xf>
    <xf numFmtId="0" fontId="13" fillId="0" borderId="0" xfId="1" applyFont="1">
      <alignment vertical="center"/>
    </xf>
    <xf numFmtId="0" fontId="34" fillId="3" borderId="0" xfId="1" applyFont="1" applyFill="1">
      <alignment vertical="center"/>
    </xf>
    <xf numFmtId="0" fontId="35" fillId="0" borderId="0" xfId="1" applyFont="1" applyAlignment="1">
      <alignment horizontal="right" vertical="center"/>
    </xf>
    <xf numFmtId="0" fontId="23" fillId="0" borderId="42" xfId="1" applyFont="1" applyBorder="1">
      <alignment vertical="center"/>
    </xf>
    <xf numFmtId="0" fontId="14" fillId="0" borderId="42" xfId="1" applyFont="1" applyBorder="1" applyAlignment="1">
      <alignment horizontal="center" vertical="center"/>
    </xf>
    <xf numFmtId="0" fontId="37" fillId="3" borderId="46" xfId="1" applyFont="1" applyFill="1" applyBorder="1" applyAlignment="1">
      <alignment vertical="center" wrapText="1" shrinkToFit="1"/>
    </xf>
    <xf numFmtId="0" fontId="37" fillId="3" borderId="47" xfId="1" applyFont="1" applyFill="1" applyBorder="1" applyAlignment="1">
      <alignment vertical="center" wrapText="1" shrinkToFit="1"/>
    </xf>
    <xf numFmtId="0" fontId="37" fillId="3" borderId="48" xfId="1" applyFont="1" applyFill="1" applyBorder="1" applyAlignment="1">
      <alignment vertical="center" wrapText="1" shrinkToFit="1"/>
    </xf>
    <xf numFmtId="0" fontId="38" fillId="0" borderId="42" xfId="1" applyFont="1" applyBorder="1">
      <alignment vertical="center"/>
    </xf>
    <xf numFmtId="0" fontId="37" fillId="3" borderId="49" xfId="1" applyFont="1" applyFill="1" applyBorder="1" applyAlignment="1">
      <alignment vertical="center" wrapText="1" shrinkToFit="1"/>
    </xf>
    <xf numFmtId="0" fontId="37" fillId="3" borderId="50" xfId="1" applyFont="1" applyFill="1" applyBorder="1" applyAlignment="1">
      <alignment vertical="center" wrapText="1" shrinkToFit="1"/>
    </xf>
    <xf numFmtId="0" fontId="37" fillId="3" borderId="51" xfId="1" applyFont="1" applyFill="1" applyBorder="1" applyAlignment="1">
      <alignment vertical="center" wrapText="1" shrinkToFit="1"/>
    </xf>
    <xf numFmtId="0" fontId="35" fillId="0" borderId="0" xfId="1" applyFont="1">
      <alignment vertical="center"/>
    </xf>
    <xf numFmtId="0" fontId="35" fillId="3" borderId="50" xfId="1" applyFont="1" applyFill="1" applyBorder="1">
      <alignment vertical="center"/>
    </xf>
    <xf numFmtId="0" fontId="35" fillId="3" borderId="51" xfId="1" applyFont="1" applyFill="1" applyBorder="1">
      <alignment vertical="center"/>
    </xf>
    <xf numFmtId="0" fontId="37" fillId="3" borderId="0" xfId="1" applyFont="1" applyFill="1" applyAlignment="1">
      <alignment vertical="center" shrinkToFit="1"/>
    </xf>
    <xf numFmtId="0" fontId="37" fillId="3" borderId="50" xfId="1" applyFont="1" applyFill="1" applyBorder="1" applyAlignment="1">
      <alignment vertical="center" shrinkToFit="1"/>
    </xf>
    <xf numFmtId="0" fontId="37" fillId="3" borderId="51" xfId="1" applyFont="1" applyFill="1" applyBorder="1" applyAlignment="1">
      <alignment vertical="center" shrinkToFit="1"/>
    </xf>
    <xf numFmtId="0" fontId="39" fillId="3" borderId="51" xfId="1" applyFont="1" applyFill="1" applyBorder="1" applyAlignment="1">
      <alignment vertical="center" shrinkToFit="1"/>
    </xf>
    <xf numFmtId="0" fontId="36" fillId="2" borderId="50" xfId="1" applyFont="1" applyFill="1" applyBorder="1" applyAlignment="1">
      <alignment vertical="center" shrinkToFit="1"/>
    </xf>
    <xf numFmtId="0" fontId="39" fillId="2" borderId="51" xfId="1" applyFont="1" applyFill="1" applyBorder="1" applyAlignment="1">
      <alignment vertical="center" shrinkToFit="1"/>
    </xf>
    <xf numFmtId="0" fontId="7" fillId="0" borderId="42" xfId="1" applyBorder="1">
      <alignment vertical="center"/>
    </xf>
    <xf numFmtId="0" fontId="35" fillId="3" borderId="52" xfId="1" applyFont="1" applyFill="1" applyBorder="1" applyAlignment="1">
      <alignment vertical="center" shrinkToFit="1"/>
    </xf>
    <xf numFmtId="0" fontId="40" fillId="3" borderId="53" xfId="1" applyFont="1" applyFill="1" applyBorder="1" applyAlignment="1">
      <alignment vertical="center" shrinkToFit="1"/>
    </xf>
    <xf numFmtId="0" fontId="40" fillId="3" borderId="54" xfId="1" applyFont="1" applyFill="1" applyBorder="1" applyAlignment="1">
      <alignment vertical="center" shrinkToFit="1"/>
    </xf>
    <xf numFmtId="0" fontId="37" fillId="3" borderId="55" xfId="1" applyFont="1" applyFill="1" applyBorder="1" applyAlignment="1">
      <alignment horizontal="center" vertical="center" wrapText="1" shrinkToFit="1"/>
    </xf>
    <xf numFmtId="0" fontId="37" fillId="3" borderId="47" xfId="1" applyFont="1" applyFill="1" applyBorder="1" applyAlignment="1">
      <alignment horizontal="center" vertical="center" wrapText="1" shrinkToFit="1"/>
    </xf>
    <xf numFmtId="0" fontId="37" fillId="3" borderId="48" xfId="1" applyFont="1" applyFill="1" applyBorder="1" applyAlignment="1">
      <alignment horizontal="center" vertical="center" wrapText="1" shrinkToFit="1"/>
    </xf>
    <xf numFmtId="0" fontId="37" fillId="3" borderId="0" xfId="1" applyFont="1" applyFill="1" applyAlignment="1">
      <alignment vertical="center" wrapText="1" shrinkToFit="1"/>
    </xf>
    <xf numFmtId="0" fontId="35" fillId="0" borderId="50" xfId="1" applyFont="1" applyBorder="1">
      <alignment vertical="center"/>
    </xf>
    <xf numFmtId="0" fontId="35" fillId="0" borderId="51" xfId="1" applyFont="1" applyBorder="1">
      <alignment vertical="center"/>
    </xf>
    <xf numFmtId="0" fontId="37" fillId="2" borderId="50" xfId="1" applyFont="1" applyFill="1" applyBorder="1" applyAlignment="1">
      <alignment vertical="center" shrinkToFit="1"/>
    </xf>
    <xf numFmtId="0" fontId="36" fillId="2" borderId="50" xfId="1" applyFont="1" applyFill="1" applyBorder="1" applyAlignment="1">
      <alignment vertical="center" wrapText="1" shrinkToFit="1"/>
    </xf>
    <xf numFmtId="0" fontId="7" fillId="0" borderId="56" xfId="1" applyBorder="1">
      <alignment vertical="center"/>
    </xf>
    <xf numFmtId="0" fontId="4" fillId="0" borderId="43" xfId="1" applyFont="1" applyBorder="1">
      <alignment vertical="center"/>
    </xf>
    <xf numFmtId="0" fontId="4" fillId="0" borderId="57" xfId="1" applyFont="1" applyBorder="1">
      <alignment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62" xfId="1" applyFont="1" applyBorder="1" applyAlignment="1">
      <alignment horizontal="center" vertical="center"/>
    </xf>
    <xf numFmtId="0" fontId="4" fillId="0" borderId="63" xfId="1" applyFont="1" applyBorder="1" applyAlignment="1">
      <alignment horizontal="center" vertical="center"/>
    </xf>
    <xf numFmtId="0" fontId="7" fillId="4" borderId="0" xfId="1" applyFill="1">
      <alignment vertical="center"/>
    </xf>
    <xf numFmtId="0" fontId="10" fillId="0" borderId="0" xfId="1" applyFont="1">
      <alignment vertical="center"/>
    </xf>
    <xf numFmtId="0" fontId="4" fillId="0" borderId="28" xfId="1" applyFont="1" applyBorder="1" applyAlignment="1">
      <alignment horizontal="center" vertical="center"/>
    </xf>
    <xf numFmtId="0" fontId="4" fillId="0" borderId="6" xfId="1" applyFont="1" applyBorder="1" applyAlignment="1">
      <alignment horizontal="center" vertical="center"/>
    </xf>
    <xf numFmtId="0" fontId="4" fillId="0" borderId="20" xfId="1" applyFont="1" applyBorder="1" applyAlignment="1">
      <alignment horizontal="center"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4" fillId="0" borderId="66" xfId="1" applyFont="1" applyBorder="1" applyAlignment="1">
      <alignment horizontal="center" vertical="center"/>
    </xf>
    <xf numFmtId="0" fontId="4" fillId="0" borderId="67" xfId="1" applyFont="1" applyBorder="1">
      <alignment vertical="center"/>
    </xf>
    <xf numFmtId="0" fontId="4" fillId="0" borderId="68" xfId="1" applyFont="1" applyBorder="1" applyAlignment="1">
      <alignment horizontal="center" vertical="center"/>
    </xf>
    <xf numFmtId="0" fontId="4" fillId="0" borderId="69" xfId="1" applyFont="1" applyBorder="1" applyAlignment="1">
      <alignment horizontal="center" vertical="center"/>
    </xf>
    <xf numFmtId="0" fontId="4" fillId="0" borderId="70" xfId="1" applyFont="1" applyBorder="1" applyAlignment="1">
      <alignment horizontal="center" vertical="center"/>
    </xf>
    <xf numFmtId="0" fontId="4" fillId="0" borderId="11" xfId="1" applyFont="1" applyBorder="1" applyAlignment="1">
      <alignment horizontal="center" vertical="center"/>
    </xf>
    <xf numFmtId="0" fontId="4" fillId="0" borderId="71" xfId="1" applyFont="1" applyBorder="1" applyAlignment="1">
      <alignment horizontal="center" vertical="center"/>
    </xf>
    <xf numFmtId="0" fontId="4" fillId="0" borderId="72" xfId="1" applyFont="1" applyBorder="1" applyAlignment="1">
      <alignment horizontal="center" vertical="center"/>
    </xf>
    <xf numFmtId="0" fontId="4" fillId="0" borderId="73" xfId="1" applyFont="1" applyBorder="1" applyAlignment="1">
      <alignment horizontal="center" vertical="center"/>
    </xf>
    <xf numFmtId="0" fontId="4" fillId="0" borderId="49" xfId="1" applyFont="1" applyBorder="1" applyAlignment="1">
      <alignment horizontal="center" vertical="center"/>
    </xf>
    <xf numFmtId="0" fontId="4" fillId="0" borderId="74" xfId="1" applyFont="1" applyBorder="1" applyAlignment="1">
      <alignment horizontal="center" vertical="center"/>
    </xf>
    <xf numFmtId="0" fontId="4" fillId="0" borderId="75" xfId="1" applyFont="1" applyBorder="1" applyAlignment="1">
      <alignment horizontal="center" vertical="center"/>
    </xf>
    <xf numFmtId="0" fontId="4" fillId="0" borderId="76" xfId="1" applyFont="1" applyBorder="1" applyAlignment="1">
      <alignment horizontal="center" vertical="center"/>
    </xf>
    <xf numFmtId="14" fontId="4" fillId="0" borderId="71" xfId="1" applyNumberFormat="1" applyFont="1" applyBorder="1" applyAlignment="1">
      <alignment horizontal="center" vertical="center" shrinkToFit="1"/>
    </xf>
    <xf numFmtId="14" fontId="4" fillId="0" borderId="72" xfId="1" applyNumberFormat="1" applyFont="1" applyBorder="1" applyAlignment="1">
      <alignment horizontal="center" vertical="center" shrinkToFit="1"/>
    </xf>
    <xf numFmtId="14" fontId="4" fillId="0" borderId="73" xfId="1" applyNumberFormat="1" applyFont="1" applyBorder="1" applyAlignment="1">
      <alignment horizontal="center" vertical="center" shrinkToFit="1"/>
    </xf>
    <xf numFmtId="0" fontId="4" fillId="0" borderId="77" xfId="1" applyFont="1" applyBorder="1" applyAlignment="1">
      <alignment horizontal="center" vertical="center"/>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14" fontId="4" fillId="0" borderId="81" xfId="1" applyNumberFormat="1" applyFont="1" applyBorder="1" applyAlignment="1">
      <alignment horizontal="center" vertical="center" shrinkToFit="1"/>
    </xf>
    <xf numFmtId="14" fontId="4" fillId="0" borderId="82" xfId="1" applyNumberFormat="1" applyFont="1" applyBorder="1" applyAlignment="1">
      <alignment horizontal="center" vertical="center" shrinkToFit="1"/>
    </xf>
    <xf numFmtId="14" fontId="4" fillId="0" borderId="83" xfId="1" applyNumberFormat="1" applyFont="1" applyBorder="1" applyAlignment="1">
      <alignment horizontal="center" vertical="center" shrinkToFit="1"/>
    </xf>
    <xf numFmtId="0" fontId="4" fillId="0" borderId="84" xfId="1" applyFont="1" applyBorder="1" applyAlignment="1">
      <alignment horizontal="center" vertical="center" shrinkToFit="1"/>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62" xfId="1" applyFont="1" applyBorder="1" applyAlignment="1">
      <alignment horizontal="center" vertical="center" shrinkToFit="1"/>
    </xf>
    <xf numFmtId="9" fontId="4" fillId="0" borderId="63" xfId="1" applyNumberFormat="1" applyFont="1" applyBorder="1" applyAlignment="1">
      <alignment horizontal="center" vertical="center" shrinkToFit="1"/>
    </xf>
    <xf numFmtId="0" fontId="4" fillId="0" borderId="63" xfId="1" applyFont="1" applyBorder="1" applyAlignment="1">
      <alignment horizontal="center" vertical="center" shrinkToFit="1"/>
    </xf>
    <xf numFmtId="0" fontId="4" fillId="0" borderId="87" xfId="1" applyFont="1" applyBorder="1" applyAlignment="1">
      <alignment horizontal="center" vertical="center" shrinkToFit="1"/>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6" xfId="1" applyFont="1" applyBorder="1" applyAlignment="1">
      <alignment horizontal="center" vertical="center" shrinkToFit="1"/>
    </xf>
    <xf numFmtId="9" fontId="4" fillId="0" borderId="20" xfId="1" applyNumberFormat="1" applyFont="1" applyBorder="1" applyAlignment="1">
      <alignment horizontal="center" vertical="center" shrinkToFit="1"/>
    </xf>
    <xf numFmtId="0" fontId="4" fillId="0" borderId="20" xfId="1" applyFont="1" applyBorder="1" applyAlignment="1">
      <alignment horizontal="center" vertical="center" shrinkToFit="1"/>
    </xf>
    <xf numFmtId="0" fontId="4" fillId="5" borderId="87" xfId="1" applyFont="1" applyFill="1" applyBorder="1" applyAlignment="1">
      <alignment horizontal="center" vertical="center" shrinkToFit="1"/>
    </xf>
    <xf numFmtId="0" fontId="4" fillId="5" borderId="88" xfId="1" applyFont="1" applyFill="1" applyBorder="1" applyAlignment="1">
      <alignment horizontal="center" vertical="center" shrinkToFit="1"/>
    </xf>
    <xf numFmtId="0" fontId="4" fillId="5" borderId="89" xfId="1" applyFont="1" applyFill="1" applyBorder="1" applyAlignment="1">
      <alignment horizontal="center" vertical="center" shrinkToFit="1"/>
    </xf>
    <xf numFmtId="0" fontId="4" fillId="5" borderId="6" xfId="1" applyFont="1" applyFill="1" applyBorder="1" applyAlignment="1">
      <alignment horizontal="center" vertical="center" shrinkToFit="1"/>
    </xf>
    <xf numFmtId="9" fontId="4" fillId="5" borderId="20" xfId="1" applyNumberFormat="1" applyFont="1" applyFill="1" applyBorder="1" applyAlignment="1">
      <alignment horizontal="center" vertical="center" shrinkToFit="1"/>
    </xf>
    <xf numFmtId="0" fontId="4" fillId="5" borderId="20" xfId="1" applyFont="1" applyFill="1" applyBorder="1" applyAlignment="1">
      <alignment horizontal="center" vertical="center" shrinkToFit="1"/>
    </xf>
    <xf numFmtId="0" fontId="4" fillId="0" borderId="90"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92" xfId="1" applyFont="1" applyBorder="1" applyAlignment="1">
      <alignment horizontal="center" vertical="center" shrinkToFit="1"/>
    </xf>
    <xf numFmtId="0" fontId="4" fillId="0" borderId="65" xfId="1" applyFont="1" applyBorder="1" applyAlignment="1">
      <alignment horizontal="center" vertical="center" shrinkToFit="1"/>
    </xf>
    <xf numFmtId="9" fontId="4" fillId="0" borderId="66" xfId="1" applyNumberFormat="1" applyFont="1" applyBorder="1" applyAlignment="1">
      <alignment horizontal="center" vertical="center" shrinkToFit="1"/>
    </xf>
    <xf numFmtId="0" fontId="4" fillId="0" borderId="66" xfId="1" applyFont="1" applyBorder="1" applyAlignment="1">
      <alignment horizontal="center" vertical="center" shrinkToFit="1"/>
    </xf>
    <xf numFmtId="0" fontId="4" fillId="3" borderId="93" xfId="1" applyFont="1" applyFill="1" applyBorder="1" applyAlignment="1">
      <alignment horizontal="center" vertical="center" shrinkToFit="1"/>
    </xf>
    <xf numFmtId="9" fontId="4" fillId="3" borderId="94" xfId="1" applyNumberFormat="1" applyFont="1" applyFill="1" applyBorder="1" applyAlignment="1">
      <alignment horizontal="center" vertical="center" shrinkToFit="1"/>
    </xf>
    <xf numFmtId="0" fontId="4" fillId="3" borderId="89" xfId="1" applyFont="1" applyFill="1" applyBorder="1" applyAlignment="1">
      <alignment horizontal="center" vertical="center" shrinkToFit="1"/>
    </xf>
    <xf numFmtId="0" fontId="4" fillId="3" borderId="6" xfId="1" applyFont="1" applyFill="1" applyBorder="1" applyAlignment="1">
      <alignment horizontal="center" vertical="center" shrinkToFit="1"/>
    </xf>
    <xf numFmtId="0" fontId="4" fillId="3" borderId="27" xfId="1" applyFont="1" applyFill="1" applyBorder="1" applyAlignment="1">
      <alignment horizontal="center" vertical="center" shrinkToFit="1"/>
    </xf>
    <xf numFmtId="0" fontId="4" fillId="3" borderId="95" xfId="1" applyFont="1" applyFill="1" applyBorder="1" applyAlignment="1">
      <alignment horizontal="center" vertical="center" shrinkToFit="1"/>
    </xf>
    <xf numFmtId="9" fontId="4" fillId="3" borderId="96" xfId="1" applyNumberFormat="1" applyFont="1" applyFill="1" applyBorder="1" applyAlignment="1">
      <alignment horizontal="center" vertical="center" shrinkToFit="1"/>
    </xf>
    <xf numFmtId="0" fontId="4" fillId="3" borderId="20" xfId="1" applyFont="1" applyFill="1" applyBorder="1" applyAlignment="1">
      <alignment horizontal="center" vertical="center" shrinkToFit="1"/>
    </xf>
    <xf numFmtId="9" fontId="4" fillId="3" borderId="97" xfId="1" applyNumberFormat="1" applyFont="1" applyFill="1" applyBorder="1" applyAlignment="1">
      <alignment horizontal="center" vertical="center" shrinkToFit="1"/>
    </xf>
    <xf numFmtId="9" fontId="4" fillId="3" borderId="92" xfId="1" applyNumberFormat="1" applyFont="1" applyFill="1" applyBorder="1" applyAlignment="1">
      <alignment horizontal="center" vertical="center" shrinkToFit="1"/>
    </xf>
    <xf numFmtId="9" fontId="4" fillId="3" borderId="65" xfId="1" applyNumberFormat="1" applyFont="1" applyFill="1" applyBorder="1" applyAlignment="1">
      <alignment horizontal="center" vertical="center" shrinkToFit="1"/>
    </xf>
    <xf numFmtId="9" fontId="4" fillId="3" borderId="66" xfId="1" applyNumberFormat="1" applyFont="1" applyFill="1" applyBorder="1" applyAlignment="1">
      <alignment horizontal="center" vertical="center" shrinkToFit="1"/>
    </xf>
    <xf numFmtId="9" fontId="4" fillId="3" borderId="98" xfId="1" applyNumberFormat="1" applyFont="1" applyFill="1" applyBorder="1" applyAlignment="1">
      <alignment horizontal="center" vertical="center" shrinkToFit="1"/>
    </xf>
    <xf numFmtId="0" fontId="4" fillId="0" borderId="67" xfId="1" applyFont="1" applyBorder="1" applyAlignment="1">
      <alignment horizontal="center" vertical="center"/>
    </xf>
    <xf numFmtId="0" fontId="4" fillId="0" borderId="43" xfId="1" applyFont="1" applyBorder="1" applyAlignment="1">
      <alignment horizontal="center" vertical="center"/>
    </xf>
    <xf numFmtId="0" fontId="4" fillId="0" borderId="57" xfId="1" applyFont="1" applyBorder="1" applyAlignment="1">
      <alignment horizontal="center" vertical="center"/>
    </xf>
    <xf numFmtId="14" fontId="7" fillId="0" borderId="0" xfId="1" applyNumberFormat="1">
      <alignment vertical="center"/>
    </xf>
    <xf numFmtId="0" fontId="4" fillId="0" borderId="68" xfId="1" applyFont="1" applyBorder="1" applyAlignment="1">
      <alignment horizontal="center" vertical="center" shrinkToFit="1"/>
    </xf>
    <xf numFmtId="0" fontId="4" fillId="0" borderId="69" xfId="1" applyFont="1" applyBorder="1" applyAlignment="1">
      <alignment horizontal="center" vertical="center" shrinkToFit="1"/>
    </xf>
    <xf numFmtId="0" fontId="7" fillId="0" borderId="49" xfId="1" applyBorder="1">
      <alignment vertical="center"/>
    </xf>
    <xf numFmtId="0" fontId="4" fillId="0" borderId="99" xfId="1" applyFont="1" applyBorder="1" applyAlignment="1">
      <alignment horizontal="center" vertical="center"/>
    </xf>
    <xf numFmtId="14" fontId="4" fillId="0" borderId="99" xfId="1" applyNumberFormat="1" applyFont="1" applyBorder="1" applyAlignment="1">
      <alignment horizontal="center" vertical="center" shrinkToFit="1"/>
    </xf>
    <xf numFmtId="14" fontId="4" fillId="0" borderId="100" xfId="1" applyNumberFormat="1" applyFont="1" applyBorder="1" applyAlignment="1">
      <alignment horizontal="center" vertical="center" shrinkToFit="1"/>
    </xf>
    <xf numFmtId="0" fontId="4"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4" fillId="3" borderId="87" xfId="1" applyFont="1" applyFill="1" applyBorder="1" applyAlignment="1">
      <alignment horizontal="center" vertical="center" shrinkToFit="1"/>
    </xf>
    <xf numFmtId="0" fontId="4" fillId="3" borderId="88" xfId="1" applyFont="1" applyFill="1" applyBorder="1" applyAlignment="1">
      <alignment horizontal="center" vertical="center" shrinkToFit="1"/>
    </xf>
    <xf numFmtId="9" fontId="4" fillId="3" borderId="20" xfId="1" applyNumberFormat="1" applyFont="1" applyFill="1" applyBorder="1" applyAlignment="1">
      <alignment horizontal="center" vertical="center" shrinkToFit="1"/>
    </xf>
    <xf numFmtId="0" fontId="4" fillId="5" borderId="102" xfId="1" applyFont="1" applyFill="1" applyBorder="1" applyAlignment="1">
      <alignment horizontal="center" vertical="center" shrinkToFit="1"/>
    </xf>
    <xf numFmtId="0" fontId="4" fillId="0" borderId="103" xfId="1" applyFont="1" applyBorder="1" applyAlignment="1">
      <alignment horizontal="center" vertical="center" shrinkToFit="1"/>
    </xf>
    <xf numFmtId="0" fontId="4" fillId="3" borderId="102" xfId="1" applyFont="1" applyFill="1" applyBorder="1" applyAlignment="1">
      <alignment horizontal="center" vertical="center" shrinkToFit="1"/>
    </xf>
    <xf numFmtId="9" fontId="4" fillId="3" borderId="103" xfId="1" applyNumberFormat="1" applyFont="1" applyFill="1" applyBorder="1" applyAlignment="1">
      <alignment horizontal="center" vertical="center" shrinkToFit="1"/>
    </xf>
    <xf numFmtId="0" fontId="4" fillId="0" borderId="104" xfId="1" applyFont="1" applyBorder="1">
      <alignment vertical="center"/>
    </xf>
    <xf numFmtId="0" fontId="4" fillId="0" borderId="105" xfId="1" applyFont="1" applyBorder="1">
      <alignment vertical="center"/>
    </xf>
    <xf numFmtId="0" fontId="4" fillId="5" borderId="84" xfId="1" applyFont="1" applyFill="1" applyBorder="1" applyAlignment="1">
      <alignment horizontal="center" vertical="center" shrinkToFit="1"/>
    </xf>
    <xf numFmtId="0" fontId="4" fillId="5" borderId="85" xfId="1" applyFont="1" applyFill="1" applyBorder="1" applyAlignment="1">
      <alignment horizontal="center" vertical="center" shrinkToFit="1"/>
    </xf>
    <xf numFmtId="0" fontId="4" fillId="5" borderId="86" xfId="1" applyFont="1" applyFill="1" applyBorder="1" applyAlignment="1">
      <alignment horizontal="center" vertical="center" shrinkToFit="1"/>
    </xf>
    <xf numFmtId="0" fontId="4" fillId="5" borderId="62" xfId="1" applyFont="1" applyFill="1" applyBorder="1" applyAlignment="1">
      <alignment horizontal="center" vertical="center" shrinkToFit="1"/>
    </xf>
    <xf numFmtId="9" fontId="4" fillId="5" borderId="63" xfId="1" applyNumberFormat="1" applyFont="1" applyFill="1" applyBorder="1" applyAlignment="1">
      <alignment horizontal="center" vertical="center" shrinkToFit="1"/>
    </xf>
    <xf numFmtId="0" fontId="4" fillId="5" borderId="63" xfId="1" applyFont="1" applyFill="1" applyBorder="1" applyAlignment="1">
      <alignment horizontal="center" vertical="center" shrinkToFit="1"/>
    </xf>
    <xf numFmtId="0" fontId="4" fillId="5" borderId="90" xfId="1" applyFont="1" applyFill="1" applyBorder="1" applyAlignment="1">
      <alignment horizontal="center" vertical="center" shrinkToFit="1"/>
    </xf>
    <xf numFmtId="0" fontId="4" fillId="5" borderId="91" xfId="1" applyFont="1" applyFill="1" applyBorder="1" applyAlignment="1">
      <alignment horizontal="center" vertical="center" shrinkToFit="1"/>
    </xf>
    <xf numFmtId="0" fontId="4" fillId="5" borderId="92" xfId="1" applyFont="1" applyFill="1" applyBorder="1" applyAlignment="1">
      <alignment horizontal="center" vertical="center" shrinkToFit="1"/>
    </xf>
    <xf numFmtId="0" fontId="4" fillId="5" borderId="65" xfId="1" applyFont="1" applyFill="1" applyBorder="1" applyAlignment="1">
      <alignment horizontal="center" vertical="center" shrinkToFit="1"/>
    </xf>
    <xf numFmtId="9" fontId="4" fillId="5" borderId="66" xfId="1" applyNumberFormat="1" applyFont="1" applyFill="1" applyBorder="1" applyAlignment="1">
      <alignment horizontal="center" vertical="center" shrinkToFit="1"/>
    </xf>
    <xf numFmtId="0" fontId="4" fillId="5" borderId="66"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3" borderId="84" xfId="1" applyFont="1" applyFill="1" applyBorder="1" applyAlignment="1">
      <alignment horizontal="center" vertical="center" shrinkToFit="1"/>
    </xf>
    <xf numFmtId="0" fontId="4" fillId="3" borderId="85" xfId="1" applyFont="1" applyFill="1" applyBorder="1" applyAlignment="1">
      <alignment horizontal="center" vertical="center" shrinkToFit="1"/>
    </xf>
    <xf numFmtId="0" fontId="4" fillId="3" borderId="86" xfId="1" applyFont="1" applyFill="1" applyBorder="1" applyAlignment="1">
      <alignment horizontal="center" vertical="center" shrinkToFit="1"/>
    </xf>
    <xf numFmtId="0" fontId="4" fillId="3" borderId="62" xfId="1" applyFont="1" applyFill="1" applyBorder="1" applyAlignment="1">
      <alignment horizontal="center" vertical="center" shrinkToFit="1"/>
    </xf>
    <xf numFmtId="9" fontId="4" fillId="3" borderId="63" xfId="1" applyNumberFormat="1" applyFont="1" applyFill="1" applyBorder="1" applyAlignment="1">
      <alignment horizontal="center" vertical="center" shrinkToFit="1"/>
    </xf>
    <xf numFmtId="0" fontId="4" fillId="3" borderId="63" xfId="1" applyFont="1" applyFill="1" applyBorder="1" applyAlignment="1">
      <alignment horizontal="center" vertical="center" shrinkToFit="1"/>
    </xf>
    <xf numFmtId="0" fontId="4" fillId="3" borderId="25" xfId="1" applyFont="1" applyFill="1" applyBorder="1" applyAlignment="1">
      <alignment horizontal="center" vertical="center" shrinkToFit="1"/>
    </xf>
    <xf numFmtId="0" fontId="4" fillId="3" borderId="90" xfId="1" applyFont="1" applyFill="1" applyBorder="1" applyAlignment="1">
      <alignment horizontal="center" vertical="center" shrinkToFit="1"/>
    </xf>
    <xf numFmtId="0" fontId="4" fillId="3" borderId="91" xfId="1" applyFont="1" applyFill="1" applyBorder="1" applyAlignment="1">
      <alignment horizontal="center" vertical="center" shrinkToFit="1"/>
    </xf>
    <xf numFmtId="0" fontId="4" fillId="3" borderId="92" xfId="1" applyFont="1" applyFill="1" applyBorder="1" applyAlignment="1">
      <alignment horizontal="center" vertical="center" shrinkToFit="1"/>
    </xf>
    <xf numFmtId="0" fontId="4" fillId="3" borderId="65" xfId="1" applyFont="1" applyFill="1" applyBorder="1" applyAlignment="1">
      <alignment horizontal="center" vertical="center" shrinkToFit="1"/>
    </xf>
    <xf numFmtId="0" fontId="4" fillId="3" borderId="66" xfId="1" applyFont="1" applyFill="1" applyBorder="1" applyAlignment="1">
      <alignment horizontal="center" vertical="center" shrinkToFit="1"/>
    </xf>
    <xf numFmtId="14" fontId="6" fillId="0" borderId="72" xfId="1" applyNumberFormat="1" applyFont="1" applyBorder="1" applyAlignment="1">
      <alignment horizontal="center" vertical="center" shrinkToFit="1"/>
    </xf>
    <xf numFmtId="14" fontId="6" fillId="0" borderId="82" xfId="1" applyNumberFormat="1" applyFont="1" applyBorder="1" applyAlignment="1">
      <alignment horizontal="center" vertical="center" shrinkToFit="1"/>
    </xf>
    <xf numFmtId="14" fontId="4" fillId="3" borderId="82" xfId="1" applyNumberFormat="1" applyFont="1" applyFill="1" applyBorder="1" applyAlignment="1">
      <alignment horizontal="center" vertical="center" shrinkToFit="1"/>
    </xf>
    <xf numFmtId="14" fontId="4" fillId="3" borderId="83" xfId="1" applyNumberFormat="1" applyFont="1" applyFill="1" applyBorder="1" applyAlignment="1">
      <alignment horizontal="center" vertical="center" shrinkToFit="1"/>
    </xf>
    <xf numFmtId="0" fontId="4" fillId="3" borderId="68" xfId="1" applyFont="1" applyFill="1" applyBorder="1" applyAlignment="1">
      <alignment horizontal="center" vertical="center" shrinkToFit="1"/>
    </xf>
    <xf numFmtId="0" fontId="4" fillId="3" borderId="69" xfId="1" applyFont="1" applyFill="1" applyBorder="1" applyAlignment="1">
      <alignment horizontal="center" vertical="center" shrinkToFit="1"/>
    </xf>
    <xf numFmtId="0" fontId="4" fillId="3" borderId="70" xfId="1" applyFont="1" applyFill="1" applyBorder="1" applyAlignment="1">
      <alignment horizontal="center" vertical="center" shrinkToFit="1"/>
    </xf>
    <xf numFmtId="0" fontId="4" fillId="3" borderId="11" xfId="1" applyFont="1" applyFill="1" applyBorder="1" applyAlignment="1">
      <alignment horizontal="center" vertical="center" shrinkToFit="1"/>
    </xf>
    <xf numFmtId="9" fontId="4" fillId="3" borderId="30" xfId="1" applyNumberFormat="1" applyFont="1" applyFill="1" applyBorder="1" applyAlignment="1">
      <alignment horizontal="center" vertical="center" shrinkToFit="1"/>
    </xf>
    <xf numFmtId="0" fontId="4" fillId="3" borderId="30" xfId="1" applyFont="1" applyFill="1" applyBorder="1" applyAlignment="1">
      <alignment horizontal="center" vertical="center" shrinkToFit="1"/>
    </xf>
    <xf numFmtId="0" fontId="7" fillId="0" borderId="43" xfId="1" applyBorder="1">
      <alignment vertical="center"/>
    </xf>
    <xf numFmtId="0" fontId="4" fillId="3" borderId="106" xfId="1" applyFont="1" applyFill="1" applyBorder="1" applyAlignment="1">
      <alignment horizontal="center" vertical="center" shrinkToFit="1"/>
    </xf>
    <xf numFmtId="0" fontId="4" fillId="0" borderId="25" xfId="1" applyFont="1" applyBorder="1" applyAlignment="1">
      <alignment horizontal="center" vertical="center" shrinkToFit="1"/>
    </xf>
    <xf numFmtId="0" fontId="8" fillId="0" borderId="0" xfId="1" applyFont="1" applyAlignment="1">
      <alignment horizontal="left" vertical="center"/>
    </xf>
    <xf numFmtId="9" fontId="7" fillId="0" borderId="0" xfId="1" applyNumberFormat="1">
      <alignment vertical="center"/>
    </xf>
    <xf numFmtId="10" fontId="7" fillId="0" borderId="0" xfId="1" applyNumberFormat="1" applyAlignment="1">
      <alignment horizontal="center" vertical="center"/>
    </xf>
    <xf numFmtId="0" fontId="42" fillId="0" borderId="0" xfId="1" applyFont="1" applyAlignment="1">
      <alignment horizontal="left" vertical="center"/>
    </xf>
    <xf numFmtId="0" fontId="7" fillId="0" borderId="107" xfId="1" applyBorder="1" applyAlignment="1">
      <alignment horizontal="center" vertical="center"/>
    </xf>
    <xf numFmtId="0" fontId="7" fillId="0" borderId="108" xfId="1" applyBorder="1" applyAlignment="1">
      <alignment horizontal="centerContinuous" vertical="center" shrinkToFit="1"/>
    </xf>
    <xf numFmtId="0" fontId="7" fillId="0" borderId="109" xfId="1" applyBorder="1" applyAlignment="1">
      <alignment horizontal="centerContinuous" vertical="center" shrinkToFit="1"/>
    </xf>
    <xf numFmtId="0" fontId="7" fillId="0" borderId="44" xfId="1" applyBorder="1" applyAlignment="1">
      <alignment horizontal="centerContinuous" vertical="center" shrinkToFit="1"/>
    </xf>
    <xf numFmtId="0" fontId="7" fillId="0" borderId="108" xfId="1" applyBorder="1" applyAlignment="1">
      <alignment horizontal="centerContinuous" vertical="center"/>
    </xf>
    <xf numFmtId="0" fontId="7" fillId="0" borderId="109" xfId="1" applyBorder="1" applyAlignment="1">
      <alignment horizontal="centerContinuous" vertical="center"/>
    </xf>
    <xf numFmtId="9" fontId="7" fillId="0" borderId="109" xfId="1" applyNumberFormat="1" applyBorder="1" applyAlignment="1">
      <alignment horizontal="centerContinuous" vertical="center"/>
    </xf>
    <xf numFmtId="10" fontId="7" fillId="0" borderId="110" xfId="1" applyNumberFormat="1" applyBorder="1" applyAlignment="1">
      <alignment horizontal="center" vertical="center"/>
    </xf>
    <xf numFmtId="0" fontId="7" fillId="0" borderId="56" xfId="1" applyBorder="1" applyAlignment="1">
      <alignment horizontal="left" vertical="center"/>
    </xf>
    <xf numFmtId="0" fontId="7" fillId="0" borderId="43" xfId="1" applyBorder="1" applyAlignment="1">
      <alignment horizontal="left" vertical="center"/>
    </xf>
    <xf numFmtId="0" fontId="7" fillId="0" borderId="57" xfId="1" applyBorder="1" applyAlignment="1">
      <alignment horizontal="centerContinuous" vertical="center"/>
    </xf>
    <xf numFmtId="0" fontId="7" fillId="0" borderId="111" xfId="1" applyBorder="1" applyAlignment="1">
      <alignment horizontal="center" vertical="center"/>
    </xf>
    <xf numFmtId="0" fontId="7" fillId="0" borderId="112" xfId="1" applyBorder="1" applyAlignment="1">
      <alignment horizontal="center" vertical="center"/>
    </xf>
    <xf numFmtId="0" fontId="7" fillId="0" borderId="113" xfId="1" applyBorder="1" applyAlignment="1">
      <alignment horizontal="centerContinuous" vertical="center" shrinkToFit="1"/>
    </xf>
    <xf numFmtId="0" fontId="7" fillId="0" borderId="114" xfId="1" applyBorder="1" applyAlignment="1">
      <alignment horizontal="centerContinuous" vertical="center" shrinkToFit="1"/>
    </xf>
    <xf numFmtId="0" fontId="7" fillId="0" borderId="115" xfId="1" applyBorder="1" applyAlignment="1">
      <alignment horizontal="center" vertical="center" shrinkToFit="1"/>
    </xf>
    <xf numFmtId="0" fontId="7" fillId="0" borderId="114" xfId="1" applyBorder="1" applyAlignment="1">
      <alignment horizontal="center" vertical="center" shrinkToFit="1"/>
    </xf>
    <xf numFmtId="9" fontId="7" fillId="0" borderId="116" xfId="1" applyNumberFormat="1" applyBorder="1" applyAlignment="1">
      <alignment horizontal="center" vertical="center" shrinkToFit="1"/>
    </xf>
    <xf numFmtId="10" fontId="7" fillId="0" borderId="117" xfId="1" applyNumberFormat="1" applyBorder="1" applyAlignment="1">
      <alignment horizontal="center" vertical="center"/>
    </xf>
    <xf numFmtId="0" fontId="7" fillId="0" borderId="49" xfId="1" applyBorder="1" applyAlignment="1">
      <alignment horizontal="center" vertical="center"/>
    </xf>
    <xf numFmtId="0" fontId="7" fillId="0" borderId="111" xfId="1" applyBorder="1" applyAlignment="1">
      <alignment horizontal="center" vertical="center" shrinkToFit="1"/>
    </xf>
    <xf numFmtId="0" fontId="7" fillId="0" borderId="118" xfId="1" applyBorder="1" applyAlignment="1">
      <alignment horizontal="center" vertical="center" shrinkToFit="1"/>
    </xf>
    <xf numFmtId="0" fontId="7" fillId="0" borderId="113" xfId="1" applyBorder="1" applyAlignment="1">
      <alignment horizontal="center" vertical="center" shrinkToFit="1"/>
    </xf>
    <xf numFmtId="0" fontId="7" fillId="0" borderId="119" xfId="1" applyBorder="1" applyAlignment="1">
      <alignment horizontal="center" vertical="center" shrinkToFit="1"/>
    </xf>
    <xf numFmtId="0" fontId="7" fillId="0" borderId="75" xfId="1" applyBorder="1" applyAlignment="1">
      <alignment horizontal="center" vertical="center" shrinkToFit="1"/>
    </xf>
    <xf numFmtId="0" fontId="7" fillId="0" borderId="76" xfId="1" applyBorder="1" applyAlignment="1">
      <alignment horizontal="center" vertical="center" shrinkToFit="1"/>
    </xf>
    <xf numFmtId="9" fontId="7" fillId="0" borderId="120" xfId="1" applyNumberFormat="1" applyBorder="1" applyAlignment="1">
      <alignment horizontal="center" vertical="center" shrinkToFit="1"/>
    </xf>
    <xf numFmtId="10" fontId="7" fillId="0" borderId="121" xfId="1" applyNumberFormat="1" applyBorder="1" applyAlignment="1">
      <alignment horizontal="center" vertical="center"/>
    </xf>
    <xf numFmtId="0" fontId="7" fillId="0" borderId="122" xfId="1" applyBorder="1" applyAlignment="1">
      <alignment horizontal="center" vertical="center"/>
    </xf>
    <xf numFmtId="0" fontId="7" fillId="0" borderId="123" xfId="1" applyBorder="1" applyAlignment="1">
      <alignment horizontal="centerContinuous" vertical="center"/>
    </xf>
    <xf numFmtId="0" fontId="7" fillId="0" borderId="124" xfId="1" applyBorder="1" applyAlignment="1">
      <alignment horizontal="center" vertical="center" shrinkToFit="1"/>
    </xf>
    <xf numFmtId="0" fontId="7" fillId="0" borderId="125" xfId="1" applyBorder="1" applyAlignment="1">
      <alignment horizontal="center" vertical="center" shrinkToFit="1"/>
    </xf>
    <xf numFmtId="0" fontId="7" fillId="0" borderId="126" xfId="1" applyBorder="1" applyAlignment="1">
      <alignment horizontal="center" vertical="center" shrinkToFit="1"/>
    </xf>
    <xf numFmtId="0" fontId="7" fillId="0" borderId="80" xfId="1" applyBorder="1" applyAlignment="1">
      <alignment horizontal="center" vertical="center" shrinkToFit="1"/>
    </xf>
    <xf numFmtId="0" fontId="7" fillId="0" borderId="79" xfId="1" applyBorder="1" applyAlignment="1">
      <alignment horizontal="center" vertical="center" shrinkToFit="1"/>
    </xf>
    <xf numFmtId="9" fontId="7" fillId="0" borderId="127" xfId="1" applyNumberFormat="1" applyBorder="1" applyAlignment="1">
      <alignment horizontal="center" vertical="center" shrinkToFit="1"/>
    </xf>
    <xf numFmtId="10" fontId="7" fillId="0" borderId="128" xfId="1" applyNumberFormat="1" applyBorder="1" applyAlignment="1">
      <alignment horizontal="center" vertical="center"/>
    </xf>
    <xf numFmtId="0" fontId="7" fillId="0" borderId="118" xfId="1" applyBorder="1" applyAlignment="1">
      <alignment horizontal="center" vertical="center"/>
    </xf>
    <xf numFmtId="0" fontId="7" fillId="0" borderId="123" xfId="1" applyBorder="1" applyAlignment="1">
      <alignment horizontal="center" vertical="center" shrinkToFit="1"/>
    </xf>
    <xf numFmtId="0" fontId="7" fillId="0" borderId="84" xfId="1" applyBorder="1" applyAlignment="1">
      <alignment horizontal="center" vertical="center" shrinkToFit="1"/>
    </xf>
    <xf numFmtId="0" fontId="7" fillId="0" borderId="129" xfId="1" applyBorder="1" applyAlignment="1">
      <alignment horizontal="center" vertical="center" shrinkToFit="1"/>
    </xf>
    <xf numFmtId="0" fontId="7" fillId="0" borderId="130" xfId="1" applyBorder="1" applyAlignment="1">
      <alignment horizontal="center" vertical="center" shrinkToFit="1"/>
    </xf>
    <xf numFmtId="0" fontId="7" fillId="0" borderId="62" xfId="1" applyBorder="1" applyAlignment="1">
      <alignment horizontal="center" vertical="center" shrinkToFit="1"/>
    </xf>
    <xf numFmtId="0" fontId="7" fillId="0" borderId="86" xfId="1" applyBorder="1" applyAlignment="1">
      <alignment horizontal="center" vertical="center" shrinkToFit="1"/>
    </xf>
    <xf numFmtId="9" fontId="7" fillId="0" borderId="131" xfId="1" applyNumberFormat="1" applyBorder="1" applyAlignment="1">
      <alignment horizontal="center" vertical="center" shrinkToFit="1"/>
    </xf>
    <xf numFmtId="177" fontId="7" fillId="0" borderId="132" xfId="1" applyNumberFormat="1" applyBorder="1" applyAlignment="1">
      <alignment horizontal="center" vertical="center"/>
    </xf>
    <xf numFmtId="0" fontId="7" fillId="0" borderId="133" xfId="1" applyBorder="1" applyAlignment="1">
      <alignment horizontal="center" vertical="center" shrinkToFit="1"/>
    </xf>
    <xf numFmtId="0" fontId="7" fillId="0" borderId="134" xfId="1" applyBorder="1" applyAlignment="1">
      <alignment horizontal="center" vertical="center" shrinkToFit="1"/>
    </xf>
    <xf numFmtId="0" fontId="7" fillId="0" borderId="135" xfId="1" applyBorder="1" applyAlignment="1">
      <alignment horizontal="center" vertical="center" shrinkToFit="1"/>
    </xf>
    <xf numFmtId="0" fontId="7" fillId="0" borderId="87" xfId="1" applyBorder="1" applyAlignment="1">
      <alignment horizontal="center" vertical="center" shrinkToFit="1"/>
    </xf>
    <xf numFmtId="0" fontId="7" fillId="0" borderId="136" xfId="1" applyBorder="1" applyAlignment="1">
      <alignment horizontal="center" vertical="center" shrinkToFit="1"/>
    </xf>
    <xf numFmtId="0" fontId="7" fillId="0" borderId="5" xfId="1" applyBorder="1" applyAlignment="1">
      <alignment horizontal="center" vertical="center" shrinkToFit="1"/>
    </xf>
    <xf numFmtId="0" fontId="7" fillId="0" borderId="6" xfId="1" applyBorder="1" applyAlignment="1">
      <alignment horizontal="center" vertical="center" shrinkToFit="1"/>
    </xf>
    <xf numFmtId="0" fontId="7" fillId="0" borderId="89" xfId="1" applyBorder="1" applyAlignment="1">
      <alignment horizontal="center" vertical="center" shrinkToFit="1"/>
    </xf>
    <xf numFmtId="9" fontId="7" fillId="0" borderId="137" xfId="1" applyNumberFormat="1" applyBorder="1" applyAlignment="1">
      <alignment horizontal="center" vertical="center" shrinkToFit="1"/>
    </xf>
    <xf numFmtId="177" fontId="7" fillId="0" borderId="138" xfId="1" applyNumberFormat="1" applyBorder="1" applyAlignment="1">
      <alignment horizontal="center" vertical="center"/>
    </xf>
    <xf numFmtId="0" fontId="7" fillId="0" borderId="49" xfId="1" applyBorder="1" applyAlignment="1">
      <alignment horizontal="center" vertical="center" shrinkToFit="1"/>
    </xf>
    <xf numFmtId="0" fontId="7" fillId="0" borderId="42" xfId="1" applyBorder="1" applyAlignment="1">
      <alignment horizontal="center" vertical="center" shrinkToFit="1"/>
    </xf>
    <xf numFmtId="0" fontId="7" fillId="0" borderId="139" xfId="1" applyBorder="1" applyAlignment="1">
      <alignment horizontal="center" vertical="center" shrinkToFit="1"/>
    </xf>
    <xf numFmtId="0" fontId="7" fillId="0" borderId="140" xfId="1" applyBorder="1" applyAlignment="1">
      <alignment horizontal="center" vertical="center" shrinkToFit="1"/>
    </xf>
    <xf numFmtId="0" fontId="7" fillId="0" borderId="141" xfId="1" applyBorder="1" applyAlignment="1">
      <alignment horizontal="center" vertical="center" shrinkToFit="1"/>
    </xf>
    <xf numFmtId="0" fontId="7" fillId="0" borderId="142" xfId="1" applyBorder="1" applyAlignment="1">
      <alignment horizontal="center" vertical="center" shrinkToFit="1"/>
    </xf>
    <xf numFmtId="0" fontId="7" fillId="0" borderId="143" xfId="1" applyBorder="1" applyAlignment="1">
      <alignment horizontal="center" vertical="center" shrinkToFit="1"/>
    </xf>
    <xf numFmtId="0" fontId="7" fillId="0" borderId="144" xfId="1" applyBorder="1" applyAlignment="1">
      <alignment horizontal="center" vertical="center" shrinkToFit="1"/>
    </xf>
    <xf numFmtId="177" fontId="6" fillId="0" borderId="138" xfId="1" applyNumberFormat="1" applyFont="1" applyBorder="1" applyAlignment="1">
      <alignment horizontal="center" vertical="center"/>
    </xf>
    <xf numFmtId="0" fontId="7" fillId="0" borderId="145" xfId="1" applyBorder="1" applyAlignment="1">
      <alignment horizontal="center" vertical="center" shrinkToFit="1"/>
    </xf>
    <xf numFmtId="0" fontId="7" fillId="0" borderId="146" xfId="1" applyBorder="1" applyAlignment="1">
      <alignment horizontal="center" vertical="center" shrinkToFit="1"/>
    </xf>
    <xf numFmtId="0" fontId="7" fillId="0" borderId="147" xfId="1" applyBorder="1" applyAlignment="1">
      <alignment horizontal="center" vertical="center" shrinkToFit="1"/>
    </xf>
    <xf numFmtId="0" fontId="7" fillId="0" borderId="148" xfId="1" applyBorder="1" applyAlignment="1">
      <alignment horizontal="center" vertical="center" shrinkToFit="1"/>
    </xf>
    <xf numFmtId="0" fontId="7" fillId="3" borderId="68" xfId="1" applyFill="1" applyBorder="1" applyAlignment="1">
      <alignment horizontal="center" vertical="center" shrinkToFit="1"/>
    </xf>
    <xf numFmtId="0" fontId="7" fillId="3" borderId="149" xfId="1" applyFill="1" applyBorder="1" applyAlignment="1">
      <alignment horizontal="center" vertical="center" shrinkToFit="1"/>
    </xf>
    <xf numFmtId="0" fontId="7" fillId="3" borderId="150" xfId="1" applyFill="1" applyBorder="1" applyAlignment="1">
      <alignment horizontal="center" vertical="center" shrinkToFit="1"/>
    </xf>
    <xf numFmtId="0" fontId="7" fillId="3" borderId="11" xfId="1" applyFill="1" applyBorder="1" applyAlignment="1">
      <alignment horizontal="center" vertical="center" shrinkToFit="1"/>
    </xf>
    <xf numFmtId="0" fontId="7" fillId="3" borderId="70" xfId="1" applyFill="1" applyBorder="1" applyAlignment="1">
      <alignment horizontal="center" vertical="center" shrinkToFit="1"/>
    </xf>
    <xf numFmtId="9" fontId="7" fillId="3" borderId="151" xfId="1" applyNumberFormat="1" applyFill="1" applyBorder="1" applyAlignment="1">
      <alignment horizontal="center" vertical="center" shrinkToFit="1"/>
    </xf>
    <xf numFmtId="177" fontId="7" fillId="3" borderId="152" xfId="1" applyNumberFormat="1" applyFill="1" applyBorder="1" applyAlignment="1">
      <alignment horizontal="center" vertical="center"/>
    </xf>
    <xf numFmtId="0" fontId="7" fillId="0" borderId="68" xfId="1" applyBorder="1" applyAlignment="1">
      <alignment horizontal="center" vertical="center" shrinkToFit="1"/>
    </xf>
    <xf numFmtId="0" fontId="7" fillId="0" borderId="149" xfId="1" applyBorder="1" applyAlignment="1">
      <alignment horizontal="center" vertical="center" shrinkToFit="1"/>
    </xf>
    <xf numFmtId="0" fontId="7" fillId="0" borderId="153" xfId="1" applyBorder="1" applyAlignment="1">
      <alignment horizontal="center" vertical="center" shrinkToFit="1"/>
    </xf>
    <xf numFmtId="0" fontId="7" fillId="0" borderId="7" xfId="1" applyBorder="1" applyAlignment="1">
      <alignment horizontal="center" vertical="center" shrinkToFit="1"/>
    </xf>
    <xf numFmtId="0" fontId="7" fillId="0" borderId="8" xfId="1" applyBorder="1" applyAlignment="1">
      <alignment horizontal="center" vertical="center" shrinkToFit="1"/>
    </xf>
    <xf numFmtId="0" fontId="7" fillId="0" borderId="154" xfId="1" applyBorder="1" applyAlignment="1">
      <alignment horizontal="center" vertical="center" shrinkToFit="1"/>
    </xf>
    <xf numFmtId="9" fontId="7" fillId="0" borderId="155" xfId="1" applyNumberFormat="1" applyBorder="1" applyAlignment="1">
      <alignment horizontal="center" vertical="center" shrinkToFit="1"/>
    </xf>
    <xf numFmtId="177" fontId="7" fillId="0" borderId="156" xfId="1" applyNumberFormat="1" applyBorder="1" applyAlignment="1">
      <alignment horizontal="center" vertical="center"/>
    </xf>
    <xf numFmtId="0" fontId="40" fillId="0" borderId="89" xfId="1" applyFont="1" applyBorder="1" applyAlignment="1">
      <alignment horizontal="center" vertical="center" shrinkToFit="1"/>
    </xf>
    <xf numFmtId="177" fontId="40" fillId="0" borderId="138" xfId="1" applyNumberFormat="1" applyFont="1" applyBorder="1" applyAlignment="1">
      <alignment horizontal="center" vertical="center"/>
    </xf>
    <xf numFmtId="0" fontId="7" fillId="0" borderId="157" xfId="1" applyBorder="1" applyAlignment="1">
      <alignment horizontal="center" vertical="center" shrinkToFit="1"/>
    </xf>
    <xf numFmtId="0" fontId="7" fillId="0" borderId="158" xfId="1" applyBorder="1" applyAlignment="1">
      <alignment horizontal="center" vertical="center" shrinkToFit="1"/>
    </xf>
    <xf numFmtId="0" fontId="6" fillId="0" borderId="159" xfId="1" applyFont="1" applyBorder="1" applyAlignment="1">
      <alignment horizontal="center" vertical="center" shrinkToFit="1"/>
    </xf>
    <xf numFmtId="0" fontId="6" fillId="0" borderId="141" xfId="1" applyFont="1" applyBorder="1" applyAlignment="1">
      <alignment horizontal="center" vertical="center" shrinkToFit="1"/>
    </xf>
    <xf numFmtId="0" fontId="6" fillId="0" borderId="148" xfId="1" applyFont="1" applyBorder="1" applyAlignment="1">
      <alignment horizontal="center" vertical="center" shrinkToFit="1"/>
    </xf>
    <xf numFmtId="0" fontId="7" fillId="0" borderId="9" xfId="1" applyBorder="1" applyAlignment="1">
      <alignment horizontal="center" vertical="center" shrinkToFit="1"/>
    </xf>
    <xf numFmtId="0" fontId="7" fillId="0" borderId="10" xfId="1" applyBorder="1" applyAlignment="1">
      <alignment horizontal="center" vertical="center" shrinkToFit="1"/>
    </xf>
    <xf numFmtId="0" fontId="7" fillId="0" borderId="160" xfId="1" applyBorder="1" applyAlignment="1">
      <alignment horizontal="center" vertical="center" shrinkToFit="1"/>
    </xf>
    <xf numFmtId="9" fontId="7" fillId="0" borderId="161" xfId="1" applyNumberFormat="1" applyBorder="1" applyAlignment="1">
      <alignment horizontal="center" vertical="center" shrinkToFit="1"/>
    </xf>
    <xf numFmtId="177" fontId="7" fillId="0" borderId="162" xfId="1" applyNumberFormat="1" applyBorder="1" applyAlignment="1">
      <alignment horizontal="center" vertical="center"/>
    </xf>
    <xf numFmtId="0" fontId="7" fillId="0" borderId="37" xfId="1" applyBorder="1" applyAlignment="1">
      <alignment horizontal="center" vertical="center" shrinkToFit="1"/>
    </xf>
    <xf numFmtId="0" fontId="7" fillId="0" borderId="163" xfId="1" applyBorder="1" applyAlignment="1">
      <alignment horizontal="center" vertical="center" shrinkToFit="1"/>
    </xf>
    <xf numFmtId="0" fontId="7" fillId="0" borderId="164" xfId="1" applyBorder="1" applyAlignment="1">
      <alignment horizontal="center" vertical="center" shrinkToFit="1"/>
    </xf>
    <xf numFmtId="9" fontId="7" fillId="0" borderId="165" xfId="1" applyNumberFormat="1" applyBorder="1" applyAlignment="1">
      <alignment horizontal="center" vertical="center" shrinkToFit="1"/>
    </xf>
    <xf numFmtId="177" fontId="7" fillId="0" borderId="166" xfId="1" applyNumberFormat="1" applyBorder="1" applyAlignment="1">
      <alignment horizontal="center" vertical="center"/>
    </xf>
    <xf numFmtId="0" fontId="6" fillId="0" borderId="147" xfId="1" applyFont="1" applyBorder="1" applyAlignment="1">
      <alignment horizontal="center" vertical="center" shrinkToFit="1"/>
    </xf>
    <xf numFmtId="0" fontId="7" fillId="0" borderId="150" xfId="1" applyBorder="1" applyAlignment="1">
      <alignment horizontal="center" vertical="center" shrinkToFit="1"/>
    </xf>
    <xf numFmtId="0" fontId="7" fillId="0" borderId="11" xfId="1" applyBorder="1" applyAlignment="1">
      <alignment horizontal="center" vertical="center" shrinkToFit="1"/>
    </xf>
    <xf numFmtId="0" fontId="7" fillId="0" borderId="70" xfId="1" applyBorder="1" applyAlignment="1">
      <alignment horizontal="center" vertical="center" shrinkToFit="1"/>
    </xf>
    <xf numFmtId="9" fontId="7" fillId="0" borderId="151" xfId="1" applyNumberFormat="1" applyBorder="1" applyAlignment="1">
      <alignment horizontal="center" vertical="center" shrinkToFit="1"/>
    </xf>
    <xf numFmtId="177" fontId="7" fillId="0" borderId="152" xfId="1" applyNumberFormat="1" applyBorder="1" applyAlignment="1">
      <alignment horizontal="center" vertical="center"/>
    </xf>
    <xf numFmtId="0" fontId="6" fillId="2" borderId="87" xfId="1" applyFont="1" applyFill="1" applyBorder="1" applyAlignment="1">
      <alignment horizontal="center" vertical="center" shrinkToFit="1"/>
    </xf>
    <xf numFmtId="0" fontId="6" fillId="2" borderId="136" xfId="1" applyFont="1" applyFill="1" applyBorder="1" applyAlignment="1">
      <alignment horizontal="center" vertical="center" shrinkToFit="1"/>
    </xf>
    <xf numFmtId="0" fontId="6" fillId="2" borderId="148" xfId="1" applyFont="1" applyFill="1" applyBorder="1" applyAlignment="1">
      <alignment horizontal="center" vertical="center" shrinkToFit="1"/>
    </xf>
    <xf numFmtId="0" fontId="7" fillId="0" borderId="159" xfId="1" applyBorder="1" applyAlignment="1">
      <alignment horizontal="center" vertical="center" shrinkToFit="1"/>
    </xf>
    <xf numFmtId="0" fontId="6" fillId="2" borderId="139" xfId="1" applyFont="1" applyFill="1" applyBorder="1" applyAlignment="1">
      <alignment horizontal="center" vertical="center" shrinkToFit="1"/>
    </xf>
    <xf numFmtId="0" fontId="6" fillId="2" borderId="140" xfId="1" applyFont="1" applyFill="1" applyBorder="1" applyAlignment="1">
      <alignment horizontal="center" vertical="center" shrinkToFit="1"/>
    </xf>
    <xf numFmtId="0" fontId="6" fillId="2" borderId="141" xfId="1" applyFont="1" applyFill="1" applyBorder="1" applyAlignment="1">
      <alignment horizontal="center" vertical="center" shrinkToFit="1"/>
    </xf>
    <xf numFmtId="0" fontId="6" fillId="2" borderId="68" xfId="1" applyFont="1" applyFill="1" applyBorder="1" applyAlignment="1">
      <alignment horizontal="center" vertical="center" shrinkToFit="1"/>
    </xf>
    <xf numFmtId="0" fontId="6" fillId="2" borderId="149" xfId="1" applyFont="1" applyFill="1" applyBorder="1" applyAlignment="1">
      <alignment horizontal="center" vertical="center" shrinkToFit="1"/>
    </xf>
    <xf numFmtId="0" fontId="6" fillId="2" borderId="153" xfId="1" applyFont="1" applyFill="1" applyBorder="1" applyAlignment="1">
      <alignment horizontal="center" vertical="center" shrinkToFit="1"/>
    </xf>
    <xf numFmtId="0" fontId="6" fillId="2" borderId="90" xfId="1" applyFont="1" applyFill="1" applyBorder="1" applyAlignment="1">
      <alignment horizontal="center" vertical="center" shrinkToFit="1"/>
    </xf>
    <xf numFmtId="0" fontId="6" fillId="2" borderId="167" xfId="1" applyFont="1" applyFill="1" applyBorder="1" applyAlignment="1">
      <alignment horizontal="center" vertical="center" shrinkToFit="1"/>
    </xf>
    <xf numFmtId="0" fontId="6" fillId="2" borderId="168" xfId="1" applyFont="1" applyFill="1" applyBorder="1" applyAlignment="1">
      <alignment horizontal="center" vertical="center" shrinkToFit="1"/>
    </xf>
    <xf numFmtId="0" fontId="7" fillId="5" borderId="139" xfId="1" applyFill="1" applyBorder="1" applyAlignment="1">
      <alignment horizontal="center" vertical="center" shrinkToFit="1"/>
    </xf>
    <xf numFmtId="0" fontId="7" fillId="5" borderId="140" xfId="1" applyFill="1" applyBorder="1" applyAlignment="1">
      <alignment horizontal="center" vertical="center" shrinkToFit="1"/>
    </xf>
    <xf numFmtId="0" fontId="7" fillId="5" borderId="141" xfId="1" applyFill="1" applyBorder="1" applyAlignment="1">
      <alignment horizontal="center" vertical="center" shrinkToFit="1"/>
    </xf>
    <xf numFmtId="0" fontId="7" fillId="5" borderId="87" xfId="1" applyFill="1" applyBorder="1" applyAlignment="1">
      <alignment horizontal="center" vertical="center" shrinkToFit="1"/>
    </xf>
    <xf numFmtId="0" fontId="7" fillId="5" borderId="136" xfId="1" applyFill="1" applyBorder="1" applyAlignment="1">
      <alignment horizontal="center" vertical="center" shrinkToFit="1"/>
    </xf>
    <xf numFmtId="0" fontId="7" fillId="5" borderId="148" xfId="1" applyFill="1" applyBorder="1" applyAlignment="1">
      <alignment horizontal="center" vertical="center" shrinkToFit="1"/>
    </xf>
    <xf numFmtId="0" fontId="43" fillId="0" borderId="89" xfId="1" applyFont="1" applyBorder="1" applyAlignment="1">
      <alignment horizontal="center" vertical="center" shrinkToFit="1"/>
    </xf>
    <xf numFmtId="177" fontId="43" fillId="0" borderId="138" xfId="1" applyNumberFormat="1" applyFont="1" applyBorder="1" applyAlignment="1">
      <alignment horizontal="center" vertical="center"/>
    </xf>
    <xf numFmtId="0" fontId="7" fillId="0" borderId="90" xfId="1" applyBorder="1" applyAlignment="1">
      <alignment horizontal="center" vertical="center" shrinkToFit="1"/>
    </xf>
    <xf numFmtId="0" fontId="7" fillId="0" borderId="167" xfId="1" applyBorder="1" applyAlignment="1">
      <alignment horizontal="center" vertical="center" shrinkToFit="1"/>
    </xf>
    <xf numFmtId="0" fontId="7" fillId="0" borderId="169" xfId="1" applyBorder="1" applyAlignment="1">
      <alignment horizontal="center" vertical="center" shrinkToFit="1"/>
    </xf>
    <xf numFmtId="0" fontId="7" fillId="0" borderId="65" xfId="1" applyBorder="1" applyAlignment="1">
      <alignment horizontal="center" vertical="center" shrinkToFit="1"/>
    </xf>
    <xf numFmtId="0" fontId="7" fillId="0" borderId="92" xfId="1" applyBorder="1" applyAlignment="1">
      <alignment horizontal="center" vertical="center" shrinkToFit="1"/>
    </xf>
    <xf numFmtId="9" fontId="7" fillId="0" borderId="170" xfId="1" applyNumberFormat="1" applyBorder="1" applyAlignment="1">
      <alignment horizontal="center" vertical="center" shrinkToFit="1"/>
    </xf>
    <xf numFmtId="177" fontId="7" fillId="0" borderId="171" xfId="1" applyNumberFormat="1" applyBorder="1" applyAlignment="1">
      <alignment horizontal="center" vertical="center"/>
    </xf>
    <xf numFmtId="0" fontId="7" fillId="5" borderId="68" xfId="1" applyFill="1" applyBorder="1" applyAlignment="1">
      <alignment horizontal="center" vertical="center" shrinkToFit="1"/>
    </xf>
    <xf numFmtId="0" fontId="7" fillId="5" borderId="149" xfId="1" applyFill="1" applyBorder="1" applyAlignment="1">
      <alignment horizontal="center" vertical="center" shrinkToFit="1"/>
    </xf>
    <xf numFmtId="0" fontId="7" fillId="5" borderId="153" xfId="1" applyFill="1" applyBorder="1" applyAlignment="1">
      <alignment horizontal="center" vertical="center" shrinkToFit="1"/>
    </xf>
    <xf numFmtId="0" fontId="7" fillId="0" borderId="0" xfId="1" applyAlignment="1">
      <alignment horizontal="center" vertical="center" shrinkToFit="1"/>
    </xf>
    <xf numFmtId="0" fontId="3" fillId="0" borderId="92" xfId="1" applyFont="1" applyBorder="1" applyAlignment="1">
      <alignment horizontal="center" vertical="center" shrinkToFit="1"/>
    </xf>
    <xf numFmtId="0" fontId="3" fillId="0" borderId="65" xfId="1" applyFont="1" applyBorder="1" applyAlignment="1">
      <alignment horizontal="center" vertical="center" shrinkToFit="1"/>
    </xf>
    <xf numFmtId="9" fontId="3" fillId="0" borderId="170" xfId="1" applyNumberFormat="1" applyFont="1" applyBorder="1" applyAlignment="1">
      <alignment horizontal="center" vertical="center" shrinkToFit="1"/>
    </xf>
    <xf numFmtId="177" fontId="3" fillId="0" borderId="171" xfId="1" applyNumberFormat="1" applyFont="1" applyBorder="1" applyAlignment="1">
      <alignment horizontal="center" vertical="center"/>
    </xf>
    <xf numFmtId="0" fontId="7" fillId="0" borderId="43" xfId="1" applyBorder="1" applyAlignment="1">
      <alignment horizontal="center" vertical="center"/>
    </xf>
    <xf numFmtId="0" fontId="7" fillId="0" borderId="0" xfId="1" applyAlignment="1">
      <alignment horizontal="left" vertical="center"/>
    </xf>
    <xf numFmtId="0" fontId="1" fillId="0" borderId="0" xfId="1" applyFont="1" applyAlignment="1">
      <alignment horizontal="center" vertical="center"/>
    </xf>
    <xf numFmtId="0" fontId="1" fillId="0" borderId="0" xfId="1" applyFont="1" applyAlignment="1">
      <alignment horizontal="left" vertical="center"/>
    </xf>
    <xf numFmtId="0" fontId="23" fillId="0" borderId="172" xfId="1" applyFont="1" applyBorder="1" applyAlignment="1">
      <alignment horizontal="center" vertical="center"/>
    </xf>
    <xf numFmtId="0" fontId="23" fillId="0" borderId="173" xfId="1" applyFont="1" applyBorder="1" applyAlignment="1">
      <alignment horizontal="left" vertical="center"/>
    </xf>
    <xf numFmtId="0" fontId="23" fillId="0" borderId="174" xfId="1" applyFont="1" applyBorder="1" applyAlignment="1">
      <alignment horizontal="left" vertical="center"/>
    </xf>
    <xf numFmtId="0" fontId="17" fillId="0" borderId="0" xfId="1" applyFont="1" applyAlignment="1">
      <alignment horizontal="left" vertical="center"/>
    </xf>
    <xf numFmtId="0" fontId="17" fillId="0" borderId="4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7" fillId="0" borderId="123" xfId="1" applyFont="1" applyBorder="1" applyAlignment="1">
      <alignment horizontal="left" vertical="center"/>
    </xf>
    <xf numFmtId="0" fontId="17" fillId="0" borderId="43" xfId="1" applyFont="1" applyBorder="1" applyAlignment="1">
      <alignment horizontal="left" vertical="center"/>
    </xf>
    <xf numFmtId="0" fontId="17" fillId="0" borderId="57" xfId="1" applyFont="1" applyBorder="1" applyAlignment="1">
      <alignment horizontal="left" vertical="center"/>
    </xf>
    <xf numFmtId="0" fontId="17" fillId="0" borderId="52" xfId="1" applyFont="1" applyBorder="1" applyAlignment="1">
      <alignment horizontal="left" vertical="center"/>
    </xf>
    <xf numFmtId="0" fontId="17" fillId="0" borderId="178" xfId="1" applyFont="1" applyBorder="1" applyAlignment="1">
      <alignment horizontal="left" vertical="center"/>
    </xf>
    <xf numFmtId="176" fontId="4" fillId="0" borderId="14"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0" fontId="4" fillId="0" borderId="102" xfId="0" applyFont="1" applyBorder="1" applyAlignment="1">
      <alignment horizontal="center" vertical="center"/>
    </xf>
    <xf numFmtId="0" fontId="4" fillId="0" borderId="179" xfId="0" applyFont="1" applyBorder="1" applyAlignment="1">
      <alignment horizontal="center" vertical="center"/>
    </xf>
    <xf numFmtId="0" fontId="4" fillId="2" borderId="180"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4" fillId="3" borderId="36" xfId="0" applyFont="1" applyFill="1" applyBorder="1" applyAlignment="1">
      <alignment horizontal="center" vertical="center" wrapText="1"/>
    </xf>
    <xf numFmtId="0" fontId="6" fillId="3" borderId="36" xfId="0" applyFont="1" applyFill="1" applyBorder="1" applyAlignment="1">
      <alignment horizontal="center" vertical="center" shrinkToFit="1"/>
    </xf>
    <xf numFmtId="0" fontId="4" fillId="3" borderId="18" xfId="0" applyFont="1" applyFill="1" applyBorder="1" applyAlignment="1">
      <alignment horizontal="center" vertical="center" wrapText="1"/>
    </xf>
    <xf numFmtId="9" fontId="4" fillId="3" borderId="18" xfId="0" applyNumberFormat="1" applyFont="1" applyFill="1" applyBorder="1" applyAlignment="1">
      <alignment horizontal="center" vertical="center" shrinkToFit="1"/>
    </xf>
    <xf numFmtId="0" fontId="4" fillId="3" borderId="0" xfId="0" applyFont="1" applyFill="1" applyAlignment="1">
      <alignment vertical="center" shrinkToFit="1"/>
    </xf>
    <xf numFmtId="0" fontId="18" fillId="3" borderId="0" xfId="1" applyFont="1" applyFill="1">
      <alignment vertical="center"/>
    </xf>
    <xf numFmtId="0" fontId="20" fillId="3" borderId="0" xfId="0" applyFont="1" applyFill="1">
      <alignment vertical="center"/>
    </xf>
    <xf numFmtId="0" fontId="20" fillId="3" borderId="0" xfId="1" applyFont="1" applyFill="1">
      <alignment vertical="center"/>
    </xf>
    <xf numFmtId="0" fontId="8" fillId="3" borderId="0" xfId="1" applyFont="1" applyFill="1">
      <alignment vertical="center"/>
    </xf>
    <xf numFmtId="0" fontId="4" fillId="3" borderId="0" xfId="1" applyFont="1" applyFill="1">
      <alignment vertical="center"/>
    </xf>
    <xf numFmtId="49" fontId="13" fillId="3" borderId="0" xfId="1" applyNumberFormat="1" applyFont="1" applyFill="1" applyAlignment="1">
      <alignment horizontal="right" vertical="center"/>
    </xf>
    <xf numFmtId="0" fontId="16" fillId="3" borderId="0" xfId="1" applyFont="1" applyFill="1">
      <alignment vertical="center"/>
    </xf>
    <xf numFmtId="0" fontId="14" fillId="3" borderId="0" xfId="1" applyFont="1" applyFill="1">
      <alignment vertical="center"/>
    </xf>
    <xf numFmtId="0" fontId="17" fillId="3" borderId="0" xfId="0" applyFont="1" applyFill="1">
      <alignment vertical="center"/>
    </xf>
    <xf numFmtId="0" fontId="17" fillId="3" borderId="0" xfId="1" applyFont="1" applyFill="1">
      <alignment vertical="center"/>
    </xf>
    <xf numFmtId="49" fontId="10" fillId="3" borderId="0" xfId="1" applyNumberFormat="1" applyFont="1" applyFill="1" applyAlignment="1">
      <alignment horizontal="right" vertical="center"/>
    </xf>
    <xf numFmtId="0" fontId="11" fillId="3" borderId="0" xfId="1" applyFont="1" applyFill="1">
      <alignment vertical="center"/>
    </xf>
    <xf numFmtId="0" fontId="35" fillId="0" borderId="0" xfId="0" applyFont="1">
      <alignment vertical="center"/>
    </xf>
    <xf numFmtId="0" fontId="15" fillId="0" borderId="0" xfId="0" applyFont="1">
      <alignment vertical="center"/>
    </xf>
    <xf numFmtId="0" fontId="18" fillId="0" borderId="0" xfId="0" applyFont="1">
      <alignment vertical="center"/>
    </xf>
    <xf numFmtId="0" fontId="35" fillId="0" borderId="0" xfId="0" applyFont="1" applyAlignment="1">
      <alignment horizontal="center" vertical="center"/>
    </xf>
    <xf numFmtId="0" fontId="35" fillId="0" borderId="181" xfId="0" applyFont="1" applyBorder="1">
      <alignment vertical="center"/>
    </xf>
    <xf numFmtId="0" fontId="35" fillId="0" borderId="182" xfId="0" applyFont="1" applyBorder="1">
      <alignment vertical="center"/>
    </xf>
    <xf numFmtId="0" fontId="15" fillId="0" borderId="43" xfId="0" quotePrefix="1" applyFont="1" applyBorder="1" applyAlignment="1">
      <alignment horizontal="left" vertical="center"/>
    </xf>
    <xf numFmtId="0" fontId="15" fillId="0" borderId="43" xfId="0" applyFont="1" applyBorder="1">
      <alignment vertical="center"/>
    </xf>
    <xf numFmtId="0" fontId="15" fillId="0" borderId="183" xfId="0" quotePrefix="1" applyFont="1" applyBorder="1" applyAlignment="1">
      <alignment horizontal="left" vertical="center"/>
    </xf>
    <xf numFmtId="0" fontId="15" fillId="0" borderId="184" xfId="0" applyFont="1" applyBorder="1">
      <alignment vertical="center"/>
    </xf>
    <xf numFmtId="0" fontId="15" fillId="0" borderId="0" xfId="0" applyFont="1" applyAlignment="1">
      <alignment horizontal="left" vertical="center"/>
    </xf>
    <xf numFmtId="0" fontId="15" fillId="0" borderId="181" xfId="0" applyFont="1" applyBorder="1" applyAlignment="1">
      <alignment horizontal="left" vertical="center"/>
    </xf>
    <xf numFmtId="0" fontId="15" fillId="0" borderId="182" xfId="0" applyFont="1" applyBorder="1">
      <alignment vertical="center"/>
    </xf>
    <xf numFmtId="0" fontId="32" fillId="0" borderId="0" xfId="0" applyFont="1">
      <alignment vertical="center"/>
    </xf>
    <xf numFmtId="0" fontId="46" fillId="0" borderId="0" xfId="0" applyFont="1" applyAlignment="1">
      <alignment horizontal="left" vertical="center"/>
    </xf>
    <xf numFmtId="0" fontId="19" fillId="2" borderId="56" xfId="0" applyFont="1" applyFill="1" applyBorder="1" applyAlignment="1">
      <alignment horizontal="center" vertical="center" wrapText="1"/>
    </xf>
    <xf numFmtId="0" fontId="19" fillId="2" borderId="110" xfId="0" applyFont="1" applyFill="1" applyBorder="1" applyAlignment="1">
      <alignment horizontal="center" vertical="center" wrapText="1"/>
    </xf>
    <xf numFmtId="0" fontId="6" fillId="0" borderId="84" xfId="0" applyFont="1" applyBorder="1" applyAlignment="1">
      <alignment vertical="center" wrapText="1"/>
    </xf>
    <xf numFmtId="0" fontId="6" fillId="0" borderId="87" xfId="0" applyFont="1" applyBorder="1" applyAlignment="1">
      <alignment vertical="center" wrapText="1"/>
    </xf>
    <xf numFmtId="0" fontId="6" fillId="0" borderId="28" xfId="0" applyFont="1" applyBorder="1" applyAlignment="1">
      <alignment vertical="center" wrapText="1"/>
    </xf>
    <xf numFmtId="0" fontId="4" fillId="0" borderId="138" xfId="0" applyFont="1" applyBorder="1" applyAlignment="1">
      <alignment vertical="center" wrapText="1"/>
    </xf>
    <xf numFmtId="0" fontId="19" fillId="2" borderId="44" xfId="0" applyFont="1" applyFill="1" applyBorder="1" applyAlignment="1">
      <alignment horizontal="center" vertical="center" wrapText="1"/>
    </xf>
    <xf numFmtId="0" fontId="3" fillId="0" borderId="138" xfId="0" applyFont="1" applyBorder="1" applyAlignment="1">
      <alignment vertical="center" wrapText="1"/>
    </xf>
    <xf numFmtId="0" fontId="6" fillId="0" borderId="50" xfId="0" applyFont="1" applyBorder="1" applyAlignment="1">
      <alignment vertical="center" wrapText="1"/>
    </xf>
    <xf numFmtId="0" fontId="6" fillId="0" borderId="34" xfId="0" applyFont="1" applyBorder="1" applyAlignment="1">
      <alignment vertical="center" wrapText="1"/>
    </xf>
    <xf numFmtId="0" fontId="6" fillId="0" borderId="187" xfId="0" applyFont="1" applyBorder="1" applyAlignment="1">
      <alignment vertical="center" wrapText="1"/>
    </xf>
    <xf numFmtId="0" fontId="6" fillId="0" borderId="152" xfId="0" applyFont="1" applyBorder="1" applyAlignment="1">
      <alignment vertical="center" wrapText="1"/>
    </xf>
    <xf numFmtId="0" fontId="4" fillId="0" borderId="187" xfId="0" applyFont="1" applyBorder="1" applyAlignment="1">
      <alignment vertical="center" wrapText="1"/>
    </xf>
    <xf numFmtId="0" fontId="4" fillId="0" borderId="152" xfId="0" applyFont="1" applyBorder="1" applyAlignment="1">
      <alignment vertical="center" wrapText="1"/>
    </xf>
    <xf numFmtId="0" fontId="6" fillId="0" borderId="68" xfId="0" applyFont="1" applyBorder="1" applyAlignment="1">
      <alignment vertical="center" wrapText="1"/>
    </xf>
    <xf numFmtId="0" fontId="6" fillId="0" borderId="139" xfId="0" applyFont="1" applyBorder="1" applyAlignment="1">
      <alignment vertical="center" wrapText="1"/>
    </xf>
    <xf numFmtId="0" fontId="6" fillId="0" borderId="157" xfId="0" applyFont="1" applyBorder="1" applyAlignment="1">
      <alignment vertical="center" wrapText="1"/>
    </xf>
    <xf numFmtId="0" fontId="3" fillId="0" borderId="152" xfId="0" applyFont="1" applyBorder="1" applyAlignment="1">
      <alignment vertical="center" wrapText="1"/>
    </xf>
    <xf numFmtId="0" fontId="6" fillId="0" borderId="191" xfId="0" applyFont="1" applyBorder="1" applyAlignment="1">
      <alignment vertical="center" wrapText="1"/>
    </xf>
    <xf numFmtId="0" fontId="4" fillId="0" borderId="185" xfId="0" applyFont="1" applyBorder="1" applyAlignment="1">
      <alignment vertical="center" wrapText="1"/>
    </xf>
    <xf numFmtId="0" fontId="6" fillId="0" borderId="35" xfId="0" applyFont="1" applyBorder="1" applyAlignment="1">
      <alignment vertical="center" wrapText="1"/>
    </xf>
    <xf numFmtId="0" fontId="4" fillId="0" borderId="156" xfId="0" applyFont="1" applyBorder="1" applyAlignment="1">
      <alignment vertical="center" wrapText="1"/>
    </xf>
    <xf numFmtId="0" fontId="6" fillId="0" borderId="162" xfId="0" applyFont="1" applyBorder="1" applyAlignment="1">
      <alignment vertical="center" wrapText="1"/>
    </xf>
    <xf numFmtId="0" fontId="6" fillId="0" borderId="49" xfId="0" applyFont="1" applyBorder="1" applyAlignment="1">
      <alignment vertical="center" wrapText="1"/>
    </xf>
    <xf numFmtId="0" fontId="6" fillId="0" borderId="121" xfId="0" applyFont="1" applyBorder="1" applyAlignment="1">
      <alignment vertical="center" wrapText="1"/>
    </xf>
    <xf numFmtId="0" fontId="6" fillId="0" borderId="142" xfId="0" applyFont="1" applyBorder="1" applyAlignment="1">
      <alignment vertical="center" wrapText="1"/>
    </xf>
    <xf numFmtId="0" fontId="6" fillId="0" borderId="39" xfId="0" applyFont="1" applyBorder="1" applyAlignment="1">
      <alignment vertical="center" wrapText="1"/>
    </xf>
    <xf numFmtId="0" fontId="6" fillId="0" borderId="192" xfId="0" applyFont="1" applyBorder="1" applyAlignment="1">
      <alignment vertical="center" wrapText="1"/>
    </xf>
    <xf numFmtId="0" fontId="6" fillId="0" borderId="156" xfId="0" applyFont="1" applyBorder="1" applyAlignment="1">
      <alignment vertical="center" wrapText="1"/>
    </xf>
    <xf numFmtId="0" fontId="6" fillId="0" borderId="117" xfId="0" applyFont="1" applyBorder="1" applyAlignment="1">
      <alignment vertical="center" wrapText="1"/>
    </xf>
    <xf numFmtId="0" fontId="6" fillId="0" borderId="122" xfId="0" applyFont="1" applyBorder="1" applyAlignment="1">
      <alignment vertical="center" wrapText="1"/>
    </xf>
    <xf numFmtId="0" fontId="6" fillId="0" borderId="3" xfId="0" applyFont="1" applyBorder="1" applyAlignment="1">
      <alignment vertical="center" wrapText="1"/>
    </xf>
    <xf numFmtId="0" fontId="3" fillId="0" borderId="166" xfId="0" applyFont="1" applyBorder="1" applyAlignment="1">
      <alignment vertical="center" wrapText="1"/>
    </xf>
    <xf numFmtId="0" fontId="6" fillId="0" borderId="193" xfId="0" applyFont="1" applyBorder="1" applyAlignment="1">
      <alignment vertical="center" wrapText="1"/>
    </xf>
    <xf numFmtId="0" fontId="3" fillId="0" borderId="121" xfId="0" applyFont="1" applyBorder="1" applyAlignment="1">
      <alignment vertical="center" wrapText="1"/>
    </xf>
    <xf numFmtId="0" fontId="6" fillId="0" borderId="194" xfId="0" applyFont="1" applyBorder="1" applyAlignment="1">
      <alignment vertical="center" wrapText="1"/>
    </xf>
    <xf numFmtId="0" fontId="4" fillId="0" borderId="39" xfId="0" applyFont="1" applyBorder="1" applyAlignment="1">
      <alignment vertical="center" wrapText="1"/>
    </xf>
    <xf numFmtId="0" fontId="3" fillId="0" borderId="192" xfId="0" applyFont="1" applyBorder="1" applyAlignment="1">
      <alignment vertical="center" wrapText="1"/>
    </xf>
    <xf numFmtId="0" fontId="4" fillId="0" borderId="50" xfId="0" applyFont="1" applyBorder="1" applyAlignment="1">
      <alignment vertical="center" wrapText="1"/>
    </xf>
    <xf numFmtId="0" fontId="45" fillId="0" borderId="152" xfId="0" applyFont="1" applyBorder="1" applyAlignment="1">
      <alignment vertical="center" wrapText="1"/>
    </xf>
    <xf numFmtId="0" fontId="4" fillId="0" borderId="192" xfId="0" applyFont="1" applyBorder="1" applyAlignment="1">
      <alignment vertical="center" wrapText="1"/>
    </xf>
    <xf numFmtId="0" fontId="6" fillId="0" borderId="195" xfId="0" applyFont="1" applyBorder="1" applyAlignment="1">
      <alignment vertical="center" wrapText="1"/>
    </xf>
    <xf numFmtId="0" fontId="4" fillId="0" borderId="53" xfId="0" applyFont="1" applyBorder="1" applyAlignment="1">
      <alignment vertical="center" wrapText="1"/>
    </xf>
    <xf numFmtId="0" fontId="4" fillId="0" borderId="196" xfId="0" applyFont="1" applyBorder="1" applyAlignment="1">
      <alignment vertical="center" wrapText="1"/>
    </xf>
    <xf numFmtId="0" fontId="45" fillId="0" borderId="192" xfId="0" applyFont="1" applyBorder="1" applyAlignment="1">
      <alignment vertical="center" wrapText="1"/>
    </xf>
    <xf numFmtId="0" fontId="3" fillId="0" borderId="156" xfId="0" applyFont="1" applyBorder="1" applyAlignment="1">
      <alignment vertical="center" wrapText="1"/>
    </xf>
    <xf numFmtId="0" fontId="6" fillId="0" borderId="29" xfId="0" applyFont="1" applyBorder="1" applyAlignment="1">
      <alignment vertical="center" wrapText="1"/>
    </xf>
    <xf numFmtId="0" fontId="4" fillId="0" borderId="162" xfId="0" applyFont="1" applyBorder="1" applyAlignment="1">
      <alignment vertical="center" wrapText="1"/>
    </xf>
    <xf numFmtId="0" fontId="28" fillId="0" borderId="17" xfId="2" applyFill="1" applyBorder="1" applyAlignment="1">
      <alignment vertical="center" wrapText="1"/>
    </xf>
    <xf numFmtId="0" fontId="3" fillId="0" borderId="162" xfId="0" applyFont="1" applyBorder="1" applyAlignment="1">
      <alignment vertical="center" wrapText="1"/>
    </xf>
    <xf numFmtId="0" fontId="6" fillId="3" borderId="122" xfId="0" applyFont="1" applyFill="1" applyBorder="1" applyAlignment="1">
      <alignment vertical="center" wrapText="1"/>
    </xf>
    <xf numFmtId="0" fontId="6" fillId="3" borderId="3" xfId="0" applyFont="1" applyFill="1" applyBorder="1" applyAlignment="1">
      <alignment vertical="center" wrapText="1"/>
    </xf>
    <xf numFmtId="0" fontId="26" fillId="0" borderId="0" xfId="0" applyFont="1">
      <alignment vertical="center"/>
    </xf>
    <xf numFmtId="0" fontId="48" fillId="0" borderId="0" xfId="1" applyFont="1" applyAlignment="1">
      <alignment horizontal="center" vertical="center"/>
    </xf>
    <xf numFmtId="0" fontId="49" fillId="0" borderId="0" xfId="1" applyFont="1" applyAlignment="1">
      <alignment horizontal="left" vertical="center"/>
    </xf>
    <xf numFmtId="0" fontId="48" fillId="0" borderId="0" xfId="1" applyFont="1">
      <alignment vertical="center"/>
    </xf>
    <xf numFmtId="0" fontId="10" fillId="0" borderId="0" xfId="1" applyFont="1" applyAlignment="1">
      <alignment horizontal="center" vertical="center"/>
    </xf>
    <xf numFmtId="0" fontId="13" fillId="0" borderId="0" xfId="1" applyFont="1" applyAlignment="1">
      <alignment horizontal="center" vertical="center"/>
    </xf>
    <xf numFmtId="0" fontId="17" fillId="0" borderId="0" xfId="1" applyFont="1">
      <alignment vertical="center"/>
    </xf>
    <xf numFmtId="0" fontId="50" fillId="0" borderId="0" xfId="1" applyFont="1" applyAlignment="1">
      <alignment horizontal="center" vertical="center"/>
    </xf>
    <xf numFmtId="0" fontId="50" fillId="0" borderId="0" xfId="1" applyFont="1">
      <alignment vertical="center"/>
    </xf>
    <xf numFmtId="0" fontId="13" fillId="2" borderId="43" xfId="1" applyFont="1" applyFill="1" applyBorder="1" applyAlignment="1">
      <alignment vertical="center" shrinkToFit="1"/>
    </xf>
    <xf numFmtId="0" fontId="13" fillId="2" borderId="44" xfId="1" applyFont="1" applyFill="1" applyBorder="1" applyAlignment="1">
      <alignment vertical="center" shrinkToFit="1"/>
    </xf>
    <xf numFmtId="0" fontId="13" fillId="2" borderId="45" xfId="1" applyFont="1" applyFill="1" applyBorder="1" applyAlignment="1">
      <alignment vertical="center" shrinkToFit="1"/>
    </xf>
    <xf numFmtId="0" fontId="6" fillId="2" borderId="39" xfId="0" applyFont="1" applyFill="1" applyBorder="1" applyAlignment="1">
      <alignment vertical="center" wrapText="1"/>
    </xf>
    <xf numFmtId="0" fontId="51" fillId="0" borderId="0" xfId="1" applyFont="1">
      <alignment vertical="center"/>
    </xf>
    <xf numFmtId="0" fontId="52" fillId="0" borderId="0" xfId="1" applyFont="1">
      <alignment vertical="center"/>
    </xf>
    <xf numFmtId="0" fontId="28" fillId="0" borderId="0" xfId="2">
      <alignment vertical="center"/>
    </xf>
    <xf numFmtId="0" fontId="53" fillId="0" borderId="0" xfId="1" applyFont="1">
      <alignment vertical="center"/>
    </xf>
    <xf numFmtId="14" fontId="4" fillId="6" borderId="72" xfId="1" applyNumberFormat="1" applyFont="1" applyFill="1" applyBorder="1" applyAlignment="1">
      <alignment horizontal="center" vertical="center" shrinkToFit="1"/>
    </xf>
    <xf numFmtId="14" fontId="6" fillId="6" borderId="82" xfId="1" applyNumberFormat="1" applyFont="1" applyFill="1" applyBorder="1" applyAlignment="1">
      <alignment horizontal="center" vertical="center" shrinkToFit="1"/>
    </xf>
    <xf numFmtId="0" fontId="54" fillId="0" borderId="0" xfId="1" applyFont="1">
      <alignment vertical="center"/>
    </xf>
    <xf numFmtId="0" fontId="54" fillId="0" borderId="0" xfId="1" applyFont="1" applyAlignment="1">
      <alignment horizontal="center" vertical="center"/>
    </xf>
    <xf numFmtId="0" fontId="55" fillId="0" borderId="0" xfId="1" applyFont="1" applyAlignment="1">
      <alignment horizontal="left" vertical="center"/>
    </xf>
    <xf numFmtId="0" fontId="56" fillId="0" borderId="0" xfId="1" applyFont="1">
      <alignment vertical="center"/>
    </xf>
    <xf numFmtId="0" fontId="57" fillId="0" borderId="0" xfId="1" applyFont="1">
      <alignment vertical="center"/>
    </xf>
    <xf numFmtId="0" fontId="14" fillId="0" borderId="0" xfId="1" applyFont="1" applyAlignment="1">
      <alignment horizontal="center" vertical="center"/>
    </xf>
    <xf numFmtId="0" fontId="58" fillId="0" borderId="0" xfId="1" applyFont="1" applyAlignment="1">
      <alignment horizontal="center" vertical="center"/>
    </xf>
    <xf numFmtId="0" fontId="16" fillId="0" borderId="0" xfId="1" applyFont="1">
      <alignment vertical="center"/>
    </xf>
    <xf numFmtId="0" fontId="58" fillId="0" borderId="0" xfId="1" applyFont="1">
      <alignment vertical="center"/>
    </xf>
    <xf numFmtId="0" fontId="59" fillId="0" borderId="0" xfId="1" applyFont="1">
      <alignment vertical="center"/>
    </xf>
    <xf numFmtId="0" fontId="60"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55" fillId="0" borderId="0" xfId="1" applyFont="1">
      <alignment vertical="center"/>
    </xf>
    <xf numFmtId="0" fontId="59" fillId="0" borderId="0" xfId="1" applyFont="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186" xfId="0" applyFont="1" applyBorder="1" applyAlignment="1">
      <alignment horizontal="left" vertical="center" wrapText="1"/>
    </xf>
    <xf numFmtId="0" fontId="6" fillId="0" borderId="166" xfId="0" applyFont="1" applyBorder="1" applyAlignment="1">
      <alignment horizontal="left" vertical="center" wrapText="1"/>
    </xf>
    <xf numFmtId="0" fontId="6" fillId="0" borderId="117" xfId="0" applyFont="1" applyBorder="1" applyAlignment="1">
      <alignment horizontal="left" vertical="center" wrapText="1"/>
    </xf>
    <xf numFmtId="0" fontId="6" fillId="0" borderId="190" xfId="0" applyFont="1" applyBorder="1" applyAlignment="1">
      <alignment horizontal="left" vertical="center" wrapText="1"/>
    </xf>
    <xf numFmtId="0" fontId="6" fillId="0" borderId="197" xfId="0" applyFont="1" applyBorder="1" applyAlignment="1">
      <alignment horizontal="left" vertical="center" wrapText="1"/>
    </xf>
    <xf numFmtId="0" fontId="6" fillId="0" borderId="198" xfId="0" applyFont="1" applyBorder="1" applyAlignment="1">
      <alignment horizontal="left" vertical="center" wrapText="1"/>
    </xf>
    <xf numFmtId="0" fontId="4" fillId="0" borderId="176" xfId="0" applyFont="1" applyBorder="1" applyAlignment="1">
      <alignment horizontal="left" vertical="center" wrapText="1"/>
    </xf>
    <xf numFmtId="0" fontId="4" fillId="0" borderId="12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88" xfId="0" applyFont="1" applyBorder="1" applyAlignment="1">
      <alignment horizontal="left" vertical="center" wrapText="1"/>
    </xf>
    <xf numFmtId="0" fontId="4" fillId="0" borderId="189" xfId="0" applyFont="1" applyBorder="1" applyAlignment="1">
      <alignment horizontal="left" vertical="center" wrapText="1"/>
    </xf>
    <xf numFmtId="0" fontId="6" fillId="0" borderId="47" xfId="0" applyFont="1" applyBorder="1" applyAlignment="1">
      <alignment horizontal="left" vertical="center" wrapText="1"/>
    </xf>
    <xf numFmtId="0" fontId="6" fillId="0" borderId="185"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6" fillId="0" borderId="175" xfId="1" applyFont="1" applyBorder="1" applyAlignment="1">
      <alignment horizontal="center" vertical="center" textRotation="255"/>
    </xf>
    <xf numFmtId="0" fontId="26" fillId="0" borderId="176" xfId="1" applyFont="1" applyBorder="1" applyAlignment="1">
      <alignment horizontal="center" vertical="center" textRotation="255"/>
    </xf>
    <xf numFmtId="0" fontId="26" fillId="0" borderId="109" xfId="1" applyFont="1" applyBorder="1" applyAlignment="1">
      <alignment horizontal="center" vertical="center" textRotation="255"/>
    </xf>
    <xf numFmtId="0" fontId="26" fillId="0" borderId="177" xfId="1" applyFont="1" applyBorder="1" applyAlignment="1">
      <alignment horizontal="center" vertical="center" textRotation="255"/>
    </xf>
  </cellXfs>
  <cellStyles count="3">
    <cellStyle name="ハイパーリンク" xfId="2" builtinId="8"/>
    <cellStyle name="標準" xfId="0" builtinId="0"/>
    <cellStyle name="標準 2" xfId="1" xr:uid="{00000000-0005-0000-0000-000001000000}"/>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ont>
        <b/>
        <i val="0"/>
        <color rgb="FFFF0000"/>
      </font>
      <fill>
        <patternFill patternType="none">
          <bgColor auto="1"/>
        </patternFill>
      </fill>
    </dxf>
    <dxf>
      <fill>
        <patternFill>
          <bgColor rgb="FFFF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4</xdr:col>
      <xdr:colOff>1735095</xdr:colOff>
      <xdr:row>1</xdr:row>
      <xdr:rowOff>10886</xdr:rowOff>
    </xdr:from>
    <xdr:ext cx="2063743" cy="296363"/>
    <xdr:sp macro="" textlink="">
      <xdr:nvSpPr>
        <xdr:cNvPr id="2" name="正方形/長方形 1">
          <a:extLst>
            <a:ext uri="{FF2B5EF4-FFF2-40B4-BE49-F238E27FC236}">
              <a16:creationId xmlns:a16="http://schemas.microsoft.com/office/drawing/2014/main" id="{99902461-7052-4F65-A49B-F7B54D09A152}"/>
            </a:ext>
          </a:extLst>
        </xdr:cNvPr>
        <xdr:cNvSpPr/>
      </xdr:nvSpPr>
      <xdr:spPr>
        <a:xfrm>
          <a:off x="12294238" y="130629"/>
          <a:ext cx="2063743"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a:t>
          </a:r>
          <a:r>
            <a:rPr kumimoji="1" lang="en-US" altLang="ja-JP" sz="1400" b="1" u="none">
              <a:solidFill>
                <a:sysClr val="windowText" lastClr="000000"/>
              </a:solidFill>
              <a:latin typeface="Meiryo UI" panose="020B0604030504040204" pitchFamily="50" charset="-128"/>
              <a:ea typeface="Meiryo UI" panose="020B0604030504040204" pitchFamily="50" charset="-128"/>
            </a:rPr>
            <a:t>/</a:t>
          </a: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3</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 別紙</a:t>
          </a:r>
        </a:p>
      </xdr:txBody>
    </xdr:sp>
    <xdr:clientData/>
  </xdr:oneCellAnchor>
  <xdr:oneCellAnchor>
    <xdr:from>
      <xdr:col>2</xdr:col>
      <xdr:colOff>4151130</xdr:colOff>
      <xdr:row>11</xdr:row>
      <xdr:rowOff>0</xdr:rowOff>
    </xdr:from>
    <xdr:ext cx="1237298" cy="296363"/>
    <xdr:sp macro="" textlink="">
      <xdr:nvSpPr>
        <xdr:cNvPr id="3" name="正方形/長方形 2">
          <a:extLst>
            <a:ext uri="{FF2B5EF4-FFF2-40B4-BE49-F238E27FC236}">
              <a16:creationId xmlns:a16="http://schemas.microsoft.com/office/drawing/2014/main" id="{E0635198-F536-40A0-8C91-983D4A31AB23}"/>
            </a:ext>
          </a:extLst>
        </xdr:cNvPr>
        <xdr:cNvSpPr/>
      </xdr:nvSpPr>
      <xdr:spPr>
        <a:xfrm>
          <a:off x="4434159" y="2656114"/>
          <a:ext cx="1237298"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a:t>
          </a:r>
        </a:p>
      </xdr:txBody>
    </xdr:sp>
    <xdr:clientData/>
  </xdr:oneCellAnchor>
  <xdr:oneCellAnchor>
    <xdr:from>
      <xdr:col>2</xdr:col>
      <xdr:colOff>4151130</xdr:colOff>
      <xdr:row>30</xdr:row>
      <xdr:rowOff>0</xdr:rowOff>
    </xdr:from>
    <xdr:ext cx="1237298" cy="296363"/>
    <xdr:sp macro="" textlink="">
      <xdr:nvSpPr>
        <xdr:cNvPr id="4" name="正方形/長方形 3">
          <a:extLst>
            <a:ext uri="{FF2B5EF4-FFF2-40B4-BE49-F238E27FC236}">
              <a16:creationId xmlns:a16="http://schemas.microsoft.com/office/drawing/2014/main" id="{1A63DAA8-1B93-4A2E-AD6A-AAADA98B0D5F}"/>
            </a:ext>
          </a:extLst>
        </xdr:cNvPr>
        <xdr:cNvSpPr/>
      </xdr:nvSpPr>
      <xdr:spPr>
        <a:xfrm>
          <a:off x="4434159" y="7053943"/>
          <a:ext cx="1237298"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a:t>
          </a:r>
        </a:p>
      </xdr:txBody>
    </xdr:sp>
    <xdr:clientData/>
  </xdr:oneCellAnchor>
  <xdr:twoCellAnchor editAs="oneCell">
    <xdr:from>
      <xdr:col>2</xdr:col>
      <xdr:colOff>0</xdr:colOff>
      <xdr:row>39</xdr:row>
      <xdr:rowOff>0</xdr:rowOff>
    </xdr:from>
    <xdr:to>
      <xdr:col>2</xdr:col>
      <xdr:colOff>1529524</xdr:colOff>
      <xdr:row>47</xdr:row>
      <xdr:rowOff>5524</xdr:rowOff>
    </xdr:to>
    <xdr:pic>
      <xdr:nvPicPr>
        <xdr:cNvPr id="7" name="図 6">
          <a:extLst>
            <a:ext uri="{FF2B5EF4-FFF2-40B4-BE49-F238E27FC236}">
              <a16:creationId xmlns:a16="http://schemas.microsoft.com/office/drawing/2014/main" id="{EBE0BAB2-F507-47F2-8B88-0DDE81D69615}"/>
            </a:ext>
          </a:extLst>
        </xdr:cNvPr>
        <xdr:cNvPicPr>
          <a:picLocks noChangeAspect="1"/>
        </xdr:cNvPicPr>
      </xdr:nvPicPr>
      <xdr:blipFill>
        <a:blip xmlns:r="http://schemas.openxmlformats.org/officeDocument/2006/relationships" r:embed="rId1"/>
        <a:stretch>
          <a:fillRect/>
        </a:stretch>
      </xdr:blipFill>
      <xdr:spPr>
        <a:xfrm>
          <a:off x="266700" y="8820150"/>
          <a:ext cx="1529524" cy="152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144513</xdr:colOff>
      <xdr:row>1</xdr:row>
      <xdr:rowOff>107497</xdr:rowOff>
    </xdr:from>
    <xdr:ext cx="2063743" cy="296363"/>
    <xdr:sp macro="" textlink="">
      <xdr:nvSpPr>
        <xdr:cNvPr id="5" name="正方形/長方形 4">
          <a:extLst>
            <a:ext uri="{FF2B5EF4-FFF2-40B4-BE49-F238E27FC236}">
              <a16:creationId xmlns:a16="http://schemas.microsoft.com/office/drawing/2014/main" id="{D5DF4466-0B96-48E6-BCD0-306A87E4C8D4}"/>
            </a:ext>
          </a:extLst>
        </xdr:cNvPr>
        <xdr:cNvSpPr/>
      </xdr:nvSpPr>
      <xdr:spPr>
        <a:xfrm>
          <a:off x="5973813" y="231322"/>
          <a:ext cx="2063743"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a:t>
          </a:r>
          <a:r>
            <a:rPr kumimoji="1" lang="en-US" altLang="ja-JP" sz="1400" b="1" u="none">
              <a:solidFill>
                <a:sysClr val="windowText" lastClr="000000"/>
              </a:solidFill>
              <a:latin typeface="Meiryo UI" panose="020B0604030504040204" pitchFamily="50" charset="-128"/>
              <a:ea typeface="Meiryo UI" panose="020B0604030504040204" pitchFamily="50" charset="-128"/>
            </a:rPr>
            <a:t>/</a:t>
          </a: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3</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 別紙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0</xdr:colOff>
      <xdr:row>4</xdr:row>
      <xdr:rowOff>0</xdr:rowOff>
    </xdr:from>
    <xdr:to>
      <xdr:col>32</xdr:col>
      <xdr:colOff>0</xdr:colOff>
      <xdr:row>9</xdr:row>
      <xdr:rowOff>0</xdr:rowOff>
    </xdr:to>
    <xdr:sp macro="" textlink="">
      <xdr:nvSpPr>
        <xdr:cNvPr id="4" name="楕円 3">
          <a:extLst>
            <a:ext uri="{FF2B5EF4-FFF2-40B4-BE49-F238E27FC236}">
              <a16:creationId xmlns:a16="http://schemas.microsoft.com/office/drawing/2014/main" id="{DB15171A-F2DA-4A4B-A629-FB66255C73E3}"/>
            </a:ext>
          </a:extLst>
        </xdr:cNvPr>
        <xdr:cNvSpPr/>
      </xdr:nvSpPr>
      <xdr:spPr>
        <a:xfrm>
          <a:off x="4937760" y="845820"/>
          <a:ext cx="1645920" cy="914400"/>
        </a:xfrm>
        <a:prstGeom prst="ellipse">
          <a:avLst/>
        </a:prstGeom>
        <a:solidFill>
          <a:srgbClr val="CC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主体的に活動が出来る</a:t>
          </a:r>
        </a:p>
      </xdr:txBody>
    </xdr:sp>
    <xdr:clientData/>
  </xdr:twoCellAnchor>
  <xdr:twoCellAnchor>
    <xdr:from>
      <xdr:col>14</xdr:col>
      <xdr:colOff>0</xdr:colOff>
      <xdr:row>10</xdr:row>
      <xdr:rowOff>0</xdr:rowOff>
    </xdr:from>
    <xdr:to>
      <xdr:col>21</xdr:col>
      <xdr:colOff>190500</xdr:colOff>
      <xdr:row>15</xdr:row>
      <xdr:rowOff>0</xdr:rowOff>
    </xdr:to>
    <xdr:sp macro="" textlink="">
      <xdr:nvSpPr>
        <xdr:cNvPr id="5" name="楕円 4">
          <a:extLst>
            <a:ext uri="{FF2B5EF4-FFF2-40B4-BE49-F238E27FC236}">
              <a16:creationId xmlns:a16="http://schemas.microsoft.com/office/drawing/2014/main" id="{25AFF107-C214-4CC0-BC69-B1EFE2AB7E53}"/>
            </a:ext>
          </a:extLst>
        </xdr:cNvPr>
        <xdr:cNvSpPr/>
      </xdr:nvSpPr>
      <xdr:spPr>
        <a:xfrm>
          <a:off x="2880360" y="1760220"/>
          <a:ext cx="1630680" cy="914400"/>
        </a:xfrm>
        <a:prstGeom prst="ellipse">
          <a:avLst/>
        </a:prstGeom>
        <a:solidFill>
          <a:srgbClr val="CC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興味・関心が</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持てる</a:t>
          </a:r>
        </a:p>
      </xdr:txBody>
    </xdr:sp>
    <xdr:clientData/>
  </xdr:twoCellAnchor>
  <xdr:twoCellAnchor>
    <xdr:from>
      <xdr:col>4</xdr:col>
      <xdr:colOff>0</xdr:colOff>
      <xdr:row>16</xdr:row>
      <xdr:rowOff>0</xdr:rowOff>
    </xdr:from>
    <xdr:to>
      <xdr:col>11</xdr:col>
      <xdr:colOff>190500</xdr:colOff>
      <xdr:row>21</xdr:row>
      <xdr:rowOff>0</xdr:rowOff>
    </xdr:to>
    <xdr:sp macro="" textlink="">
      <xdr:nvSpPr>
        <xdr:cNvPr id="6" name="楕円 5">
          <a:extLst>
            <a:ext uri="{FF2B5EF4-FFF2-40B4-BE49-F238E27FC236}">
              <a16:creationId xmlns:a16="http://schemas.microsoft.com/office/drawing/2014/main" id="{8F340285-A5C4-42C7-B71A-F678BF80187C}"/>
            </a:ext>
          </a:extLst>
        </xdr:cNvPr>
        <xdr:cNvSpPr/>
      </xdr:nvSpPr>
      <xdr:spPr>
        <a:xfrm>
          <a:off x="822960" y="2301240"/>
          <a:ext cx="1630680" cy="914400"/>
        </a:xfrm>
        <a:prstGeom prst="ellipse">
          <a:avLst/>
        </a:prstGeom>
        <a:solidFill>
          <a:srgbClr val="CC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興味・関心が</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無い・薄い</a:t>
          </a:r>
        </a:p>
      </xdr:txBody>
    </xdr:sp>
    <xdr:clientData/>
  </xdr:twoCellAnchor>
  <xdr:twoCellAnchor>
    <xdr:from>
      <xdr:col>13</xdr:col>
      <xdr:colOff>184064</xdr:colOff>
      <xdr:row>14</xdr:row>
      <xdr:rowOff>4405</xdr:rowOff>
    </xdr:from>
    <xdr:to>
      <xdr:col>29</xdr:col>
      <xdr:colOff>205470</xdr:colOff>
      <xdr:row>15</xdr:row>
      <xdr:rowOff>95973</xdr:rowOff>
    </xdr:to>
    <xdr:sp macro="" textlink="">
      <xdr:nvSpPr>
        <xdr:cNvPr id="7" name="矢印: 右 6">
          <a:extLst>
            <a:ext uri="{FF2B5EF4-FFF2-40B4-BE49-F238E27FC236}">
              <a16:creationId xmlns:a16="http://schemas.microsoft.com/office/drawing/2014/main" id="{FFF22165-FFE5-E8AA-5A5B-6785ABA89708}"/>
            </a:ext>
          </a:extLst>
        </xdr:cNvPr>
        <xdr:cNvSpPr/>
      </xdr:nvSpPr>
      <xdr:spPr>
        <a:xfrm rot="20004912">
          <a:off x="2858684" y="2679025"/>
          <a:ext cx="3313246" cy="274448"/>
        </a:xfrm>
        <a:prstGeom prst="rightArrow">
          <a:avLst/>
        </a:prstGeom>
        <a:solidFill>
          <a:srgbClr val="CC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0</xdr:colOff>
      <xdr:row>7</xdr:row>
      <xdr:rowOff>0</xdr:rowOff>
    </xdr:from>
    <xdr:ext cx="1657239" cy="423449"/>
    <xdr:sp macro="" textlink="">
      <xdr:nvSpPr>
        <xdr:cNvPr id="8" name="正方形/長方形 7">
          <a:extLst>
            <a:ext uri="{FF2B5EF4-FFF2-40B4-BE49-F238E27FC236}">
              <a16:creationId xmlns:a16="http://schemas.microsoft.com/office/drawing/2014/main" id="{F3AB0ED0-5320-B196-0EDD-358CE61F479D}"/>
            </a:ext>
          </a:extLst>
        </xdr:cNvPr>
        <xdr:cNvSpPr/>
      </xdr:nvSpPr>
      <xdr:spPr>
        <a:xfrm>
          <a:off x="3086100" y="1318260"/>
          <a:ext cx="1657239" cy="4234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algn="l"/>
          <a:r>
            <a:rPr kumimoji="1" lang="ja-JP" altLang="en-US" sz="1000" b="1">
              <a:solidFill>
                <a:sysClr val="windowText" lastClr="000000"/>
              </a:solidFill>
              <a:latin typeface="Meiryo UI" panose="020B0604030504040204" pitchFamily="50" charset="-128"/>
              <a:ea typeface="Meiryo UI" panose="020B0604030504040204" pitchFamily="50" charset="-128"/>
            </a:rPr>
            <a:t>☆大規模修繕工事</a:t>
          </a:r>
          <a:r>
            <a:rPr kumimoji="1" lang="en-US" altLang="ja-JP" sz="1000" b="1">
              <a:solidFill>
                <a:sysClr val="windowText" lastClr="000000"/>
              </a:solidFill>
              <a:latin typeface="Meiryo UI" panose="020B0604030504040204" pitchFamily="50" charset="-128"/>
              <a:ea typeface="Meiryo UI" panose="020B0604030504040204" pitchFamily="50" charset="-128"/>
            </a:rPr>
            <a:t>(1</a:t>
          </a:r>
          <a:r>
            <a:rPr kumimoji="1" lang="ja-JP" altLang="en-US" sz="1000" b="1">
              <a:solidFill>
                <a:sysClr val="windowText" lastClr="000000"/>
              </a:solidFill>
              <a:latin typeface="Meiryo UI" panose="020B0604030504040204" pitchFamily="50" charset="-128"/>
              <a:ea typeface="Meiryo UI" panose="020B0604030504040204" pitchFamily="50" charset="-128"/>
            </a:rPr>
            <a:t>回目</a:t>
          </a:r>
          <a:r>
            <a:rPr kumimoji="1" lang="en-US" altLang="ja-JP" sz="10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000" b="1">
              <a:solidFill>
                <a:sysClr val="windowText" lastClr="000000"/>
              </a:solidFill>
              <a:latin typeface="Meiryo UI" panose="020B0604030504040204" pitchFamily="50" charset="-128"/>
              <a:ea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目安：</a:t>
          </a:r>
          <a:r>
            <a:rPr kumimoji="1" lang="en-US" altLang="ja-JP" sz="1000" b="1">
              <a:solidFill>
                <a:sysClr val="windowText" lastClr="000000"/>
              </a:solidFill>
              <a:latin typeface="Meiryo UI" panose="020B0604030504040204" pitchFamily="50" charset="-128"/>
              <a:ea typeface="Meiryo UI" panose="020B0604030504040204" pitchFamily="50" charset="-128"/>
            </a:rPr>
            <a:t>12</a:t>
          </a:r>
          <a:r>
            <a:rPr kumimoji="1" lang="ja-JP" altLang="en-US" sz="1000" b="1">
              <a:solidFill>
                <a:sysClr val="windowText" lastClr="000000"/>
              </a:solidFill>
              <a:latin typeface="Meiryo UI" panose="020B0604030504040204" pitchFamily="50" charset="-128"/>
              <a:ea typeface="Meiryo UI" panose="020B0604030504040204" pitchFamily="50" charset="-128"/>
            </a:rPr>
            <a:t>年～</a:t>
          </a:r>
          <a:r>
            <a:rPr kumimoji="1" lang="en-US" altLang="ja-JP" sz="1000" b="1">
              <a:solidFill>
                <a:sysClr val="windowText" lastClr="000000"/>
              </a:solidFill>
              <a:latin typeface="Meiryo UI" panose="020B0604030504040204" pitchFamily="50" charset="-128"/>
              <a:ea typeface="Meiryo UI" panose="020B0604030504040204" pitchFamily="50" charset="-128"/>
            </a:rPr>
            <a:t>18</a:t>
          </a:r>
          <a:r>
            <a:rPr kumimoji="1" lang="ja-JP" altLang="en-US" sz="1000" b="1">
              <a:solidFill>
                <a:sysClr val="windowText" lastClr="000000"/>
              </a:solidFill>
              <a:latin typeface="Meiryo UI" panose="020B0604030504040204" pitchFamily="50" charset="-128"/>
              <a:ea typeface="Meiryo UI" panose="020B0604030504040204" pitchFamily="50" charset="-128"/>
            </a:rPr>
            <a:t>年周期</a:t>
          </a:r>
          <a:r>
            <a:rPr kumimoji="1" lang="en-US" altLang="ja-JP" sz="1000" b="1">
              <a:solidFill>
                <a:sysClr val="windowText" lastClr="000000"/>
              </a:solidFill>
              <a:latin typeface="Meiryo UI" panose="020B0604030504040204" pitchFamily="50" charset="-128"/>
              <a:ea typeface="Meiryo UI" panose="020B0604030504040204" pitchFamily="50" charset="-128"/>
            </a:rPr>
            <a:t>)</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xdr:col>
      <xdr:colOff>7148</xdr:colOff>
      <xdr:row>8</xdr:row>
      <xdr:rowOff>0</xdr:rowOff>
    </xdr:from>
    <xdr:ext cx="2461732" cy="562140"/>
    <xdr:sp macro="" textlink="">
      <xdr:nvSpPr>
        <xdr:cNvPr id="10" name="吹き出し: 角を丸めた四角形 9">
          <a:extLst>
            <a:ext uri="{FF2B5EF4-FFF2-40B4-BE49-F238E27FC236}">
              <a16:creationId xmlns:a16="http://schemas.microsoft.com/office/drawing/2014/main" id="{BAE22C7F-F8E3-F62E-290A-AE394E378AD5}"/>
            </a:ext>
          </a:extLst>
        </xdr:cNvPr>
        <xdr:cNvSpPr/>
      </xdr:nvSpPr>
      <xdr:spPr>
        <a:xfrm>
          <a:off x="212888" y="1501140"/>
          <a:ext cx="2461732" cy="562140"/>
        </a:xfrm>
        <a:prstGeom prst="wedgeRoundRectCallout">
          <a:avLst>
            <a:gd name="adj1" fmla="val 49764"/>
            <a:gd name="adj2" fmla="val 115086"/>
            <a:gd name="adj3" fmla="val 16667"/>
          </a:avLst>
        </a:prstGeom>
        <a:solidFill>
          <a:srgbClr val="FFFF00"/>
        </a:solidFill>
        <a:ln w="285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spAutoFit/>
        </a:bodyP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手段：第</a:t>
          </a:r>
          <a:r>
            <a:rPr kumimoji="1" lang="en-US" altLang="ja-JP" sz="1200" b="1">
              <a:solidFill>
                <a:sysClr val="windowText" lastClr="000000"/>
              </a:solidFill>
              <a:latin typeface="Meiryo UI" panose="020B0604030504040204" pitchFamily="50" charset="-128"/>
              <a:ea typeface="Meiryo UI" panose="020B0604030504040204" pitchFamily="50" charset="-128"/>
            </a:rPr>
            <a:t>10</a:t>
          </a:r>
          <a:r>
            <a:rPr kumimoji="1" lang="ja-JP" altLang="en-US" sz="1200" b="1">
              <a:solidFill>
                <a:sysClr val="windowText" lastClr="000000"/>
              </a:solidFill>
              <a:latin typeface="Meiryo UI" panose="020B0604030504040204" pitchFamily="50" charset="-128"/>
              <a:ea typeface="Meiryo UI" panose="020B0604030504040204" pitchFamily="50" charset="-128"/>
            </a:rPr>
            <a:t>期から協力金を設定</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目的：理事会参加率を上げる事</a:t>
          </a:r>
          <a:r>
            <a:rPr kumimoji="1" lang="en-US" altLang="ja-JP" sz="1200" b="1">
              <a:solidFill>
                <a:sysClr val="windowText" lastClr="000000"/>
              </a:solidFill>
              <a:latin typeface="Meiryo UI" panose="020B0604030504040204" pitchFamily="50" charset="-128"/>
              <a:ea typeface="Meiryo UI" panose="020B0604030504040204" pitchFamily="50" charset="-128"/>
            </a:rPr>
            <a:t>)</a:t>
          </a:r>
          <a:endParaRPr kumimoji="1" lang="ja-JP" altLang="en-US" sz="12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36</xdr:col>
      <xdr:colOff>169453</xdr:colOff>
      <xdr:row>1</xdr:row>
      <xdr:rowOff>46537</xdr:rowOff>
    </xdr:from>
    <xdr:ext cx="1476467" cy="296363"/>
    <xdr:sp macro="" textlink="">
      <xdr:nvSpPr>
        <xdr:cNvPr id="11" name="正方形/長方形 10">
          <a:extLst>
            <a:ext uri="{FF2B5EF4-FFF2-40B4-BE49-F238E27FC236}">
              <a16:creationId xmlns:a16="http://schemas.microsoft.com/office/drawing/2014/main" id="{480F306F-4506-44BC-940A-7D154CBDFB0C}"/>
            </a:ext>
          </a:extLst>
        </xdr:cNvPr>
        <xdr:cNvSpPr/>
      </xdr:nvSpPr>
      <xdr:spPr>
        <a:xfrm>
          <a:off x="7576093" y="168457"/>
          <a:ext cx="1476467"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 別紙</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330201</xdr:colOff>
      <xdr:row>16</xdr:row>
      <xdr:rowOff>127001</xdr:rowOff>
    </xdr:from>
    <xdr:to>
      <xdr:col>3</xdr:col>
      <xdr:colOff>1401630</xdr:colOff>
      <xdr:row>16</xdr:row>
      <xdr:rowOff>1198430</xdr:rowOff>
    </xdr:to>
    <xdr:pic>
      <xdr:nvPicPr>
        <xdr:cNvPr id="2" name="図 1">
          <a:extLst>
            <a:ext uri="{FF2B5EF4-FFF2-40B4-BE49-F238E27FC236}">
              <a16:creationId xmlns:a16="http://schemas.microsoft.com/office/drawing/2014/main" id="{AE68E35C-7CD6-E8C6-B8E8-D9DC4C04609C}"/>
            </a:ext>
          </a:extLst>
        </xdr:cNvPr>
        <xdr:cNvPicPr>
          <a:picLocks noChangeAspect="1"/>
        </xdr:cNvPicPr>
      </xdr:nvPicPr>
      <xdr:blipFill>
        <a:blip xmlns:r="http://schemas.openxmlformats.org/officeDocument/2006/relationships" r:embed="rId1"/>
        <a:stretch>
          <a:fillRect/>
        </a:stretch>
      </xdr:blipFill>
      <xdr:spPr>
        <a:xfrm>
          <a:off x="15875001" y="7747001"/>
          <a:ext cx="1071429" cy="1071429"/>
        </a:xfrm>
        <a:prstGeom prst="rect">
          <a:avLst/>
        </a:prstGeom>
      </xdr:spPr>
    </xdr:pic>
    <xdr:clientData/>
  </xdr:twoCellAnchor>
  <xdr:twoCellAnchor editAs="oneCell">
    <xdr:from>
      <xdr:col>3</xdr:col>
      <xdr:colOff>330201</xdr:colOff>
      <xdr:row>17</xdr:row>
      <xdr:rowOff>76201</xdr:rowOff>
    </xdr:from>
    <xdr:to>
      <xdr:col>3</xdr:col>
      <xdr:colOff>1401630</xdr:colOff>
      <xdr:row>17</xdr:row>
      <xdr:rowOff>1147630</xdr:rowOff>
    </xdr:to>
    <xdr:pic>
      <xdr:nvPicPr>
        <xdr:cNvPr id="3" name="図 2">
          <a:extLst>
            <a:ext uri="{FF2B5EF4-FFF2-40B4-BE49-F238E27FC236}">
              <a16:creationId xmlns:a16="http://schemas.microsoft.com/office/drawing/2014/main" id="{B4CDD2A4-3685-9285-F38F-A4A9EE5F4A42}"/>
            </a:ext>
          </a:extLst>
        </xdr:cNvPr>
        <xdr:cNvPicPr>
          <a:picLocks noChangeAspect="1"/>
        </xdr:cNvPicPr>
      </xdr:nvPicPr>
      <xdr:blipFill>
        <a:blip xmlns:r="http://schemas.openxmlformats.org/officeDocument/2006/relationships" r:embed="rId2"/>
        <a:stretch>
          <a:fillRect/>
        </a:stretch>
      </xdr:blipFill>
      <xdr:spPr>
        <a:xfrm>
          <a:off x="15875001" y="8966201"/>
          <a:ext cx="1071429" cy="1071429"/>
        </a:xfrm>
        <a:prstGeom prst="rect">
          <a:avLst/>
        </a:prstGeom>
      </xdr:spPr>
    </xdr:pic>
    <xdr:clientData/>
  </xdr:twoCellAnchor>
  <xdr:twoCellAnchor editAs="oneCell">
    <xdr:from>
      <xdr:col>3</xdr:col>
      <xdr:colOff>355601</xdr:colOff>
      <xdr:row>29</xdr:row>
      <xdr:rowOff>101601</xdr:rowOff>
    </xdr:from>
    <xdr:to>
      <xdr:col>3</xdr:col>
      <xdr:colOff>1427030</xdr:colOff>
      <xdr:row>29</xdr:row>
      <xdr:rowOff>1173030</xdr:rowOff>
    </xdr:to>
    <xdr:pic>
      <xdr:nvPicPr>
        <xdr:cNvPr id="4" name="図 3">
          <a:extLst>
            <a:ext uri="{FF2B5EF4-FFF2-40B4-BE49-F238E27FC236}">
              <a16:creationId xmlns:a16="http://schemas.microsoft.com/office/drawing/2014/main" id="{17EDE5D5-CFD9-25E5-F766-3E0F09923B07}"/>
            </a:ext>
          </a:extLst>
        </xdr:cNvPr>
        <xdr:cNvPicPr>
          <a:picLocks noChangeAspect="1"/>
        </xdr:cNvPicPr>
      </xdr:nvPicPr>
      <xdr:blipFill>
        <a:blip xmlns:r="http://schemas.openxmlformats.org/officeDocument/2006/relationships" r:embed="rId1"/>
        <a:stretch>
          <a:fillRect/>
        </a:stretch>
      </xdr:blipFill>
      <xdr:spPr>
        <a:xfrm>
          <a:off x="15900401" y="23355301"/>
          <a:ext cx="1071429" cy="1071429"/>
        </a:xfrm>
        <a:prstGeom prst="rect">
          <a:avLst/>
        </a:prstGeom>
      </xdr:spPr>
    </xdr:pic>
    <xdr:clientData/>
  </xdr:twoCellAnchor>
  <xdr:twoCellAnchor editAs="oneCell">
    <xdr:from>
      <xdr:col>3</xdr:col>
      <xdr:colOff>342901</xdr:colOff>
      <xdr:row>31</xdr:row>
      <xdr:rowOff>101601</xdr:rowOff>
    </xdr:from>
    <xdr:to>
      <xdr:col>3</xdr:col>
      <xdr:colOff>1414330</xdr:colOff>
      <xdr:row>31</xdr:row>
      <xdr:rowOff>1173030</xdr:rowOff>
    </xdr:to>
    <xdr:pic>
      <xdr:nvPicPr>
        <xdr:cNvPr id="5" name="図 4">
          <a:extLst>
            <a:ext uri="{FF2B5EF4-FFF2-40B4-BE49-F238E27FC236}">
              <a16:creationId xmlns:a16="http://schemas.microsoft.com/office/drawing/2014/main" id="{54B3AC45-FCD4-A696-7A5F-F3D84A9D94D2}"/>
            </a:ext>
          </a:extLst>
        </xdr:cNvPr>
        <xdr:cNvPicPr>
          <a:picLocks noChangeAspect="1"/>
        </xdr:cNvPicPr>
      </xdr:nvPicPr>
      <xdr:blipFill>
        <a:blip xmlns:r="http://schemas.openxmlformats.org/officeDocument/2006/relationships" r:embed="rId3"/>
        <a:stretch>
          <a:fillRect/>
        </a:stretch>
      </xdr:blipFill>
      <xdr:spPr>
        <a:xfrm>
          <a:off x="15887701" y="25920701"/>
          <a:ext cx="1071429" cy="1071429"/>
        </a:xfrm>
        <a:prstGeom prst="rect">
          <a:avLst/>
        </a:prstGeom>
      </xdr:spPr>
    </xdr:pic>
    <xdr:clientData/>
  </xdr:twoCellAnchor>
  <xdr:twoCellAnchor editAs="oneCell">
    <xdr:from>
      <xdr:col>3</xdr:col>
      <xdr:colOff>355601</xdr:colOff>
      <xdr:row>30</xdr:row>
      <xdr:rowOff>76201</xdr:rowOff>
    </xdr:from>
    <xdr:to>
      <xdr:col>3</xdr:col>
      <xdr:colOff>1427030</xdr:colOff>
      <xdr:row>30</xdr:row>
      <xdr:rowOff>1147630</xdr:rowOff>
    </xdr:to>
    <xdr:pic>
      <xdr:nvPicPr>
        <xdr:cNvPr id="6" name="図 5">
          <a:extLst>
            <a:ext uri="{FF2B5EF4-FFF2-40B4-BE49-F238E27FC236}">
              <a16:creationId xmlns:a16="http://schemas.microsoft.com/office/drawing/2014/main" id="{AC883EB0-8B3B-4415-9891-39D42DE6E717}"/>
            </a:ext>
          </a:extLst>
        </xdr:cNvPr>
        <xdr:cNvPicPr>
          <a:picLocks noChangeAspect="1"/>
        </xdr:cNvPicPr>
      </xdr:nvPicPr>
      <xdr:blipFill>
        <a:blip xmlns:r="http://schemas.openxmlformats.org/officeDocument/2006/relationships" r:embed="rId4"/>
        <a:stretch>
          <a:fillRect/>
        </a:stretch>
      </xdr:blipFill>
      <xdr:spPr>
        <a:xfrm>
          <a:off x="15900401" y="24663401"/>
          <a:ext cx="1071429" cy="1071429"/>
        </a:xfrm>
        <a:prstGeom prst="rect">
          <a:avLst/>
        </a:prstGeom>
      </xdr:spPr>
    </xdr:pic>
    <xdr:clientData/>
  </xdr:twoCellAnchor>
  <xdr:twoCellAnchor editAs="oneCell">
    <xdr:from>
      <xdr:col>3</xdr:col>
      <xdr:colOff>254001</xdr:colOff>
      <xdr:row>45</xdr:row>
      <xdr:rowOff>88901</xdr:rowOff>
    </xdr:from>
    <xdr:to>
      <xdr:col>3</xdr:col>
      <xdr:colOff>1325430</xdr:colOff>
      <xdr:row>46</xdr:row>
      <xdr:rowOff>525330</xdr:rowOff>
    </xdr:to>
    <xdr:pic>
      <xdr:nvPicPr>
        <xdr:cNvPr id="7" name="図 6">
          <a:extLst>
            <a:ext uri="{FF2B5EF4-FFF2-40B4-BE49-F238E27FC236}">
              <a16:creationId xmlns:a16="http://schemas.microsoft.com/office/drawing/2014/main" id="{4D6DD68D-50E5-A862-D4AC-3B1EFDC191A9}"/>
            </a:ext>
          </a:extLst>
        </xdr:cNvPr>
        <xdr:cNvPicPr>
          <a:picLocks noChangeAspect="1"/>
        </xdr:cNvPicPr>
      </xdr:nvPicPr>
      <xdr:blipFill>
        <a:blip xmlns:r="http://schemas.openxmlformats.org/officeDocument/2006/relationships" r:embed="rId5"/>
        <a:stretch>
          <a:fillRect/>
        </a:stretch>
      </xdr:blipFill>
      <xdr:spPr>
        <a:xfrm>
          <a:off x="15798801" y="34404301"/>
          <a:ext cx="1071429" cy="1071429"/>
        </a:xfrm>
        <a:prstGeom prst="rect">
          <a:avLst/>
        </a:prstGeom>
      </xdr:spPr>
    </xdr:pic>
    <xdr:clientData/>
  </xdr:twoCellAnchor>
  <xdr:oneCellAnchor>
    <xdr:from>
      <xdr:col>3</xdr:col>
      <xdr:colOff>0</xdr:colOff>
      <xdr:row>0</xdr:row>
      <xdr:rowOff>0</xdr:rowOff>
    </xdr:from>
    <xdr:ext cx="1476467" cy="296363"/>
    <xdr:sp macro="" textlink="">
      <xdr:nvSpPr>
        <xdr:cNvPr id="9" name="正方形/長方形 8">
          <a:extLst>
            <a:ext uri="{FF2B5EF4-FFF2-40B4-BE49-F238E27FC236}">
              <a16:creationId xmlns:a16="http://schemas.microsoft.com/office/drawing/2014/main" id="{8C3B11F3-C341-47B3-9179-348E23ECB02D}"/>
            </a:ext>
          </a:extLst>
        </xdr:cNvPr>
        <xdr:cNvSpPr/>
      </xdr:nvSpPr>
      <xdr:spPr>
        <a:xfrm>
          <a:off x="15544800" y="0"/>
          <a:ext cx="1476467" cy="29636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0" rIns="108000" bIns="0" rtlCol="0" anchor="ctr">
          <a:spAutoFit/>
        </a:bodyP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rPr>
            <a:t>第</a:t>
          </a:r>
          <a:r>
            <a:rPr kumimoji="1" lang="en-US" altLang="ja-JP" sz="1400" b="1" u="none">
              <a:solidFill>
                <a:sysClr val="windowText" lastClr="000000"/>
              </a:solidFill>
              <a:latin typeface="Meiryo UI" panose="020B0604030504040204" pitchFamily="50" charset="-128"/>
              <a:ea typeface="Meiryo UI" panose="020B0604030504040204" pitchFamily="50" charset="-128"/>
            </a:rPr>
            <a:t>2</a:t>
          </a:r>
          <a:r>
            <a:rPr kumimoji="1" lang="ja-JP" altLang="en-US" sz="1400" b="1" u="none">
              <a:solidFill>
                <a:sysClr val="windowText" lastClr="000000"/>
              </a:solidFill>
              <a:latin typeface="Meiryo UI" panose="020B0604030504040204" pitchFamily="50" charset="-128"/>
              <a:ea typeface="Meiryo UI" panose="020B0604030504040204" pitchFamily="50" charset="-128"/>
            </a:rPr>
            <a:t>号議案 別紙</a:t>
          </a:r>
        </a:p>
      </xdr:txBody>
    </xdr:sp>
    <xdr:clientData/>
  </xdr:oneCellAnchor>
  <xdr:twoCellAnchor editAs="oneCell">
    <xdr:from>
      <xdr:col>3</xdr:col>
      <xdr:colOff>165101</xdr:colOff>
      <xdr:row>4</xdr:row>
      <xdr:rowOff>76201</xdr:rowOff>
    </xdr:from>
    <xdr:to>
      <xdr:col>3</xdr:col>
      <xdr:colOff>1236530</xdr:colOff>
      <xdr:row>5</xdr:row>
      <xdr:rowOff>512630</xdr:rowOff>
    </xdr:to>
    <xdr:pic>
      <xdr:nvPicPr>
        <xdr:cNvPr id="10" name="図 9">
          <a:extLst>
            <a:ext uri="{FF2B5EF4-FFF2-40B4-BE49-F238E27FC236}">
              <a16:creationId xmlns:a16="http://schemas.microsoft.com/office/drawing/2014/main" id="{0139C385-C227-938F-65DA-89321D97B85A}"/>
            </a:ext>
          </a:extLst>
        </xdr:cNvPr>
        <xdr:cNvPicPr>
          <a:picLocks noChangeAspect="1"/>
        </xdr:cNvPicPr>
      </xdr:nvPicPr>
      <xdr:blipFill>
        <a:blip xmlns:r="http://schemas.openxmlformats.org/officeDocument/2006/relationships" r:embed="rId6"/>
        <a:stretch>
          <a:fillRect/>
        </a:stretch>
      </xdr:blipFill>
      <xdr:spPr>
        <a:xfrm>
          <a:off x="15709901" y="1854201"/>
          <a:ext cx="1071429" cy="107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38</xdr:row>
      <xdr:rowOff>0</xdr:rowOff>
    </xdr:from>
    <xdr:to>
      <xdr:col>25</xdr:col>
      <xdr:colOff>0</xdr:colOff>
      <xdr:row>42</xdr:row>
      <xdr:rowOff>152400</xdr:rowOff>
    </xdr:to>
    <xdr:sp macro="" textlink="">
      <xdr:nvSpPr>
        <xdr:cNvPr id="2" name="大かっこ 1">
          <a:extLst>
            <a:ext uri="{FF2B5EF4-FFF2-40B4-BE49-F238E27FC236}">
              <a16:creationId xmlns:a16="http://schemas.microsoft.com/office/drawing/2014/main" id="{EC16980C-D0A7-4AF4-8008-C1C0D6C821EB}"/>
            </a:ext>
          </a:extLst>
        </xdr:cNvPr>
        <xdr:cNvSpPr/>
      </xdr:nvSpPr>
      <xdr:spPr>
        <a:xfrm>
          <a:off x="662940" y="9890760"/>
          <a:ext cx="10561320" cy="1348740"/>
        </a:xfrm>
        <a:prstGeom prst="bracketPair">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53</xdr:row>
      <xdr:rowOff>127000</xdr:rowOff>
    </xdr:from>
    <xdr:to>
      <xdr:col>25</xdr:col>
      <xdr:colOff>0</xdr:colOff>
      <xdr:row>59</xdr:row>
      <xdr:rowOff>25400</xdr:rowOff>
    </xdr:to>
    <xdr:sp macro="" textlink="">
      <xdr:nvSpPr>
        <xdr:cNvPr id="3" name="大かっこ 2">
          <a:extLst>
            <a:ext uri="{FF2B5EF4-FFF2-40B4-BE49-F238E27FC236}">
              <a16:creationId xmlns:a16="http://schemas.microsoft.com/office/drawing/2014/main" id="{2990DE24-CF40-493B-87E3-4BA878325156}"/>
            </a:ext>
          </a:extLst>
        </xdr:cNvPr>
        <xdr:cNvSpPr/>
      </xdr:nvSpPr>
      <xdr:spPr>
        <a:xfrm>
          <a:off x="662940" y="14643100"/>
          <a:ext cx="10561320" cy="1498600"/>
        </a:xfrm>
        <a:prstGeom prst="bracketPair">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25</xdr:row>
      <xdr:rowOff>38290</xdr:rowOff>
    </xdr:from>
    <xdr:to>
      <xdr:col>20</xdr:col>
      <xdr:colOff>406210</xdr:colOff>
      <xdr:row>31</xdr:row>
      <xdr:rowOff>0</xdr:rowOff>
    </xdr:to>
    <xdr:pic>
      <xdr:nvPicPr>
        <xdr:cNvPr id="4" name="図 3">
          <a:extLst>
            <a:ext uri="{FF2B5EF4-FFF2-40B4-BE49-F238E27FC236}">
              <a16:creationId xmlns:a16="http://schemas.microsoft.com/office/drawing/2014/main" id="{359E2AF3-31C0-4D77-ABE6-DFB71282C0D6}"/>
            </a:ext>
          </a:extLst>
        </xdr:cNvPr>
        <xdr:cNvPicPr>
          <a:picLocks noChangeAspect="1"/>
        </xdr:cNvPicPr>
      </xdr:nvPicPr>
      <xdr:blipFill>
        <a:blip xmlns:r="http://schemas.openxmlformats.org/officeDocument/2006/relationships" r:embed="rId1"/>
        <a:stretch>
          <a:fillRect/>
        </a:stretch>
      </xdr:blipFill>
      <xdr:spPr>
        <a:xfrm>
          <a:off x="7665720" y="6591490"/>
          <a:ext cx="1518730" cy="15161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sis.site/download/&#31532;9&#26399;&#31532;2&#22238;&#33256;&#26178;&#32207;&#20250;-&#31532;3&#21495;&#35696;&#26696;-&#31649;&#29702;&#35215;&#32004;-&#26032;&#26087;&#23550;&#27604;&#360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presis.site/owncloud/index.php/apps/files/?dir=/&amp;fileid=378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8251-4E7B-4B64-9EBB-D22E7873250D}">
  <sheetPr>
    <tabColor rgb="FFFF0000"/>
  </sheetPr>
  <dimension ref="B1:E44"/>
  <sheetViews>
    <sheetView showGridLines="0" tabSelected="1" view="pageBreakPreview" zoomScale="70" zoomScaleNormal="70" zoomScaleSheetLayoutView="70" workbookViewId="0">
      <selection activeCell="D10" sqref="D10"/>
    </sheetView>
  </sheetViews>
  <sheetFormatPr defaultColWidth="2.8984375" defaultRowHeight="15" x14ac:dyDescent="0.45"/>
  <cols>
    <col min="1" max="2" width="1.796875" style="59" customWidth="1"/>
    <col min="3" max="3" width="70.69921875" style="59" customWidth="1"/>
    <col min="4" max="4" width="66.69921875" style="59" customWidth="1"/>
    <col min="5" max="5" width="48.8984375" style="59" bestFit="1" customWidth="1"/>
    <col min="6" max="16384" width="2.8984375" style="59"/>
  </cols>
  <sheetData>
    <row r="1" spans="2:5" ht="10.050000000000001" customHeight="1" x14ac:dyDescent="0.45">
      <c r="B1" s="84"/>
    </row>
    <row r="2" spans="2:5" ht="27" x14ac:dyDescent="0.45">
      <c r="B2" s="85" t="s">
        <v>513</v>
      </c>
    </row>
    <row r="3" spans="2:5" ht="10.050000000000001" customHeight="1" x14ac:dyDescent="0.45">
      <c r="B3" s="84"/>
    </row>
    <row r="4" spans="2:5" ht="19.95" customHeight="1" thickBot="1" x14ac:dyDescent="0.5">
      <c r="B4" s="86" t="s">
        <v>151</v>
      </c>
      <c r="C4" s="87"/>
      <c r="D4" s="88" t="s">
        <v>152</v>
      </c>
    </row>
    <row r="5" spans="2:5" ht="25.05" customHeight="1" thickBot="1" x14ac:dyDescent="0.5">
      <c r="B5" s="89"/>
      <c r="C5" s="520" t="s">
        <v>515</v>
      </c>
      <c r="D5" s="521" t="s">
        <v>516</v>
      </c>
      <c r="E5" s="522" t="s">
        <v>153</v>
      </c>
    </row>
    <row r="6" spans="2:5" ht="18" customHeight="1" thickTop="1" x14ac:dyDescent="0.45">
      <c r="B6" s="90"/>
      <c r="C6" s="91" t="s">
        <v>154</v>
      </c>
      <c r="D6" s="92" t="s">
        <v>155</v>
      </c>
      <c r="E6" s="93"/>
    </row>
    <row r="7" spans="2:5" ht="18" customHeight="1" x14ac:dyDescent="0.45">
      <c r="B7" s="94"/>
      <c r="C7" s="95" t="s">
        <v>156</v>
      </c>
      <c r="D7" s="96" t="s">
        <v>157</v>
      </c>
      <c r="E7" s="97"/>
    </row>
    <row r="8" spans="2:5" ht="18" customHeight="1" x14ac:dyDescent="0.45">
      <c r="B8" s="94"/>
      <c r="C8" s="98" t="s">
        <v>158</v>
      </c>
      <c r="D8" s="99" t="s">
        <v>159</v>
      </c>
      <c r="E8" s="100"/>
    </row>
    <row r="9" spans="2:5" ht="18" customHeight="1" x14ac:dyDescent="0.45">
      <c r="B9" s="94"/>
      <c r="C9" s="101" t="s">
        <v>160</v>
      </c>
      <c r="D9" s="102" t="s">
        <v>161</v>
      </c>
      <c r="E9" s="103"/>
    </row>
    <row r="10" spans="2:5" ht="18" customHeight="1" x14ac:dyDescent="0.45">
      <c r="B10" s="94"/>
      <c r="C10" s="101" t="s">
        <v>162</v>
      </c>
      <c r="D10" s="102" t="s">
        <v>163</v>
      </c>
      <c r="E10" s="103"/>
    </row>
    <row r="11" spans="2:5" ht="18" customHeight="1" x14ac:dyDescent="0.45">
      <c r="B11" s="94"/>
      <c r="C11" s="101" t="s">
        <v>164</v>
      </c>
      <c r="D11" s="102" t="s">
        <v>165</v>
      </c>
      <c r="E11" s="104"/>
    </row>
    <row r="12" spans="2:5" ht="18" customHeight="1" x14ac:dyDescent="0.45">
      <c r="B12" s="94"/>
      <c r="C12" s="101"/>
      <c r="D12" s="105" t="s">
        <v>166</v>
      </c>
      <c r="E12" s="106" t="s">
        <v>167</v>
      </c>
    </row>
    <row r="13" spans="2:5" ht="18" customHeight="1" x14ac:dyDescent="0.45">
      <c r="B13" s="94"/>
      <c r="C13" s="101"/>
      <c r="D13" s="105" t="s">
        <v>168</v>
      </c>
      <c r="E13" s="106" t="s">
        <v>169</v>
      </c>
    </row>
    <row r="14" spans="2:5" ht="18" customHeight="1" x14ac:dyDescent="0.45">
      <c r="B14" s="94"/>
      <c r="C14" s="101"/>
      <c r="D14" s="105" t="s">
        <v>170</v>
      </c>
      <c r="E14" s="106"/>
    </row>
    <row r="15" spans="2:5" ht="18" customHeight="1" thickBot="1" x14ac:dyDescent="0.5">
      <c r="B15" s="107"/>
      <c r="C15" s="108"/>
      <c r="D15" s="109"/>
      <c r="E15" s="110"/>
    </row>
    <row r="16" spans="2:5" ht="15.6" thickBot="1" x14ac:dyDescent="0.5"/>
    <row r="17" spans="2:5" ht="25.05" customHeight="1" thickBot="1" x14ac:dyDescent="0.5">
      <c r="B17" s="89"/>
      <c r="C17" s="520" t="s">
        <v>515</v>
      </c>
      <c r="D17" s="521" t="s">
        <v>516</v>
      </c>
      <c r="E17" s="522" t="s">
        <v>153</v>
      </c>
    </row>
    <row r="18" spans="2:5" ht="18" customHeight="1" thickTop="1" x14ac:dyDescent="0.45">
      <c r="B18" s="90"/>
      <c r="C18" s="111" t="s">
        <v>171</v>
      </c>
      <c r="D18" s="112" t="s">
        <v>172</v>
      </c>
      <c r="E18" s="113"/>
    </row>
    <row r="19" spans="2:5" ht="18" customHeight="1" x14ac:dyDescent="0.45">
      <c r="B19" s="90"/>
      <c r="C19" s="114" t="s">
        <v>173</v>
      </c>
      <c r="D19" s="96" t="s">
        <v>173</v>
      </c>
      <c r="E19" s="97"/>
    </row>
    <row r="20" spans="2:5" ht="18" customHeight="1" x14ac:dyDescent="0.45">
      <c r="B20" s="94"/>
      <c r="C20" s="114" t="s">
        <v>174</v>
      </c>
      <c r="D20" s="96" t="s">
        <v>174</v>
      </c>
      <c r="E20" s="97"/>
    </row>
    <row r="21" spans="2:5" ht="18" customHeight="1" x14ac:dyDescent="0.45">
      <c r="B21" s="94"/>
      <c r="C21" s="98" t="s">
        <v>175</v>
      </c>
      <c r="D21" s="115" t="s">
        <v>175</v>
      </c>
      <c r="E21" s="116"/>
    </row>
    <row r="22" spans="2:5" ht="18" customHeight="1" x14ac:dyDescent="0.45">
      <c r="B22" s="94"/>
      <c r="C22" s="101" t="s">
        <v>176</v>
      </c>
      <c r="D22" s="102" t="s">
        <v>176</v>
      </c>
      <c r="E22" s="103"/>
    </row>
    <row r="23" spans="2:5" ht="18" customHeight="1" x14ac:dyDescent="0.45">
      <c r="B23" s="94"/>
      <c r="C23" s="101" t="s">
        <v>177</v>
      </c>
      <c r="D23" s="102" t="s">
        <v>177</v>
      </c>
      <c r="E23" s="103"/>
    </row>
    <row r="24" spans="2:5" ht="18" customHeight="1" x14ac:dyDescent="0.45">
      <c r="B24" s="94"/>
      <c r="C24" s="102" t="s">
        <v>509</v>
      </c>
      <c r="D24" s="102" t="s">
        <v>509</v>
      </c>
      <c r="E24" s="103"/>
    </row>
    <row r="25" spans="2:5" ht="18" customHeight="1" x14ac:dyDescent="0.45">
      <c r="B25" s="94"/>
      <c r="C25" s="101" t="s">
        <v>178</v>
      </c>
      <c r="D25" s="102" t="s">
        <v>178</v>
      </c>
      <c r="E25" s="103"/>
    </row>
    <row r="26" spans="2:5" ht="18" customHeight="1" x14ac:dyDescent="0.45">
      <c r="B26" s="94"/>
      <c r="C26" s="101" t="s">
        <v>179</v>
      </c>
      <c r="D26" s="102" t="s">
        <v>179</v>
      </c>
      <c r="E26" s="103"/>
    </row>
    <row r="27" spans="2:5" ht="18" customHeight="1" x14ac:dyDescent="0.45">
      <c r="B27" s="94"/>
      <c r="C27" s="101" t="s">
        <v>180</v>
      </c>
      <c r="D27" s="102" t="s">
        <v>180</v>
      </c>
      <c r="E27" s="103"/>
    </row>
    <row r="28" spans="2:5" ht="18" customHeight="1" x14ac:dyDescent="0.45">
      <c r="B28" s="94"/>
      <c r="C28" s="101" t="s">
        <v>181</v>
      </c>
      <c r="D28" s="102" t="s">
        <v>181</v>
      </c>
      <c r="E28" s="103"/>
    </row>
    <row r="29" spans="2:5" ht="18" customHeight="1" x14ac:dyDescent="0.45">
      <c r="B29" s="94"/>
      <c r="C29" s="101" t="s">
        <v>182</v>
      </c>
      <c r="D29" s="102" t="s">
        <v>182</v>
      </c>
      <c r="E29" s="103"/>
    </row>
    <row r="30" spans="2:5" ht="18" customHeight="1" x14ac:dyDescent="0.45">
      <c r="B30" s="94"/>
      <c r="C30" s="101" t="s">
        <v>183</v>
      </c>
      <c r="D30" s="102" t="s">
        <v>183</v>
      </c>
      <c r="E30" s="103"/>
    </row>
    <row r="31" spans="2:5" ht="18" customHeight="1" x14ac:dyDescent="0.45">
      <c r="B31" s="94"/>
      <c r="C31" s="101"/>
      <c r="D31" s="118" t="s">
        <v>184</v>
      </c>
      <c r="E31" s="106" t="s">
        <v>185</v>
      </c>
    </row>
    <row r="32" spans="2:5" ht="18" customHeight="1" x14ac:dyDescent="0.45">
      <c r="B32" s="94"/>
      <c r="C32" s="101"/>
      <c r="D32" s="118" t="s">
        <v>186</v>
      </c>
      <c r="E32" s="106" t="s">
        <v>187</v>
      </c>
    </row>
    <row r="33" spans="2:5" ht="18" customHeight="1" x14ac:dyDescent="0.45">
      <c r="B33" s="94"/>
      <c r="C33" s="101"/>
      <c r="D33" s="118" t="s">
        <v>188</v>
      </c>
      <c r="E33" s="106" t="s">
        <v>189</v>
      </c>
    </row>
    <row r="34" spans="2:5" ht="18" customHeight="1" x14ac:dyDescent="0.45">
      <c r="B34" s="94"/>
      <c r="C34" s="101"/>
      <c r="D34" s="118" t="s">
        <v>190</v>
      </c>
      <c r="E34" s="106" t="s">
        <v>191</v>
      </c>
    </row>
    <row r="35" spans="2:5" ht="18" customHeight="1" x14ac:dyDescent="0.45">
      <c r="B35" s="94"/>
      <c r="C35" s="101" t="s">
        <v>192</v>
      </c>
      <c r="D35" s="117" t="s">
        <v>514</v>
      </c>
      <c r="E35" s="106" t="s">
        <v>517</v>
      </c>
    </row>
    <row r="36" spans="2:5" ht="18" customHeight="1" thickBot="1" x14ac:dyDescent="0.5">
      <c r="B36" s="107"/>
      <c r="C36" s="108"/>
      <c r="D36" s="109"/>
      <c r="E36" s="110"/>
    </row>
    <row r="37" spans="2:5" ht="10.050000000000001" customHeight="1" x14ac:dyDescent="0.45"/>
    <row r="38" spans="2:5" ht="16.2" x14ac:dyDescent="0.45">
      <c r="C38" s="534" t="s">
        <v>512</v>
      </c>
      <c r="D38" s="527"/>
      <c r="E38" s="527"/>
    </row>
    <row r="39" spans="2:5" x14ac:dyDescent="0.45">
      <c r="C39" s="526" t="s">
        <v>518</v>
      </c>
    </row>
    <row r="40" spans="2:5" x14ac:dyDescent="0.45">
      <c r="C40" s="62"/>
    </row>
    <row r="41" spans="2:5" x14ac:dyDescent="0.45">
      <c r="C41" s="62"/>
    </row>
    <row r="42" spans="2:5" x14ac:dyDescent="0.45">
      <c r="C42" s="62"/>
    </row>
    <row r="43" spans="2:5" x14ac:dyDescent="0.45">
      <c r="C43" s="62"/>
    </row>
    <row r="44" spans="2:5" x14ac:dyDescent="0.45">
      <c r="C44" s="62"/>
    </row>
  </sheetData>
  <phoneticPr fontId="21"/>
  <hyperlinks>
    <hyperlink ref="C39" r:id="rId1" xr:uid="{649857A9-B1C2-4E80-B1F0-19ED924E9AAC}"/>
  </hyperlinks>
  <pageMargins left="0.19685039370078741" right="0" top="0.19685039370078741" bottom="0" header="0" footer="0"/>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8785-AF7B-453A-8344-F132B0AA6A9F}">
  <sheetPr>
    <tabColor rgb="FFFF0000"/>
    <pageSetUpPr fitToPage="1"/>
  </sheetPr>
  <dimension ref="B1:AX50"/>
  <sheetViews>
    <sheetView tabSelected="1" view="pageBreakPreview" topLeftCell="A6" zoomScale="50" zoomScaleNormal="50" zoomScaleSheetLayoutView="50" workbookViewId="0">
      <selection activeCell="D10" sqref="D10"/>
    </sheetView>
  </sheetViews>
  <sheetFormatPr defaultColWidth="2.8984375" defaultRowHeight="15" x14ac:dyDescent="0.45"/>
  <cols>
    <col min="1" max="1" width="1.796875" style="59" customWidth="1"/>
    <col min="2" max="2" width="2.8984375" style="59"/>
    <col min="3" max="3" width="2.8984375" style="62" customWidth="1"/>
    <col min="4" max="12" width="2.8984375" style="59" customWidth="1"/>
    <col min="13" max="15" width="2.8984375" style="59"/>
    <col min="16" max="48" width="2.8984375" style="59" customWidth="1"/>
    <col min="49" max="16384" width="2.8984375" style="59"/>
  </cols>
  <sheetData>
    <row r="1" spans="2:50" ht="10.050000000000001" customHeight="1" x14ac:dyDescent="0.45"/>
    <row r="2" spans="2:50" ht="31.8" x14ac:dyDescent="0.45">
      <c r="C2" s="63" t="s">
        <v>495</v>
      </c>
      <c r="AX2" s="8"/>
    </row>
    <row r="3" spans="2:50" ht="10.050000000000001" customHeight="1" x14ac:dyDescent="0.45"/>
    <row r="4" spans="2:50" s="525" customFormat="1" ht="27" customHeight="1" x14ac:dyDescent="0.45">
      <c r="C4" s="533" t="s">
        <v>473</v>
      </c>
    </row>
    <row r="5" spans="2:50" s="530" customFormat="1" ht="22.8" x14ac:dyDescent="0.45">
      <c r="C5" s="531" t="s">
        <v>118</v>
      </c>
      <c r="D5" s="532" t="s">
        <v>496</v>
      </c>
    </row>
    <row r="6" spans="2:50" s="530" customFormat="1" ht="22.8" x14ac:dyDescent="0.45">
      <c r="C6" s="531"/>
      <c r="D6" s="532" t="s">
        <v>497</v>
      </c>
    </row>
    <row r="7" spans="2:50" s="530" customFormat="1" ht="22.8" x14ac:dyDescent="0.45">
      <c r="D7" s="532" t="s">
        <v>498</v>
      </c>
    </row>
    <row r="8" spans="2:50" s="530" customFormat="1" ht="10.050000000000001" customHeight="1" x14ac:dyDescent="0.45">
      <c r="D8" s="532"/>
    </row>
    <row r="9" spans="2:50" s="530" customFormat="1" ht="22.8" x14ac:dyDescent="0.45">
      <c r="C9" s="531" t="s">
        <v>118</v>
      </c>
      <c r="D9" s="532" t="s">
        <v>520</v>
      </c>
    </row>
    <row r="10" spans="2:50" s="530" customFormat="1" ht="22.8" x14ac:dyDescent="0.45">
      <c r="D10" s="532" t="s">
        <v>519</v>
      </c>
    </row>
    <row r="11" spans="2:50" s="514" customFormat="1" ht="19.95" customHeight="1" x14ac:dyDescent="0.45">
      <c r="B11" s="512"/>
      <c r="C11" s="513"/>
    </row>
    <row r="12" spans="2:50" s="524" customFormat="1" ht="27" x14ac:dyDescent="0.45">
      <c r="C12" s="64" t="s">
        <v>493</v>
      </c>
    </row>
    <row r="13" spans="2:50" ht="10.050000000000001" customHeight="1" x14ac:dyDescent="0.45"/>
    <row r="14" spans="2:50" ht="22.05" customHeight="1" x14ac:dyDescent="0.45">
      <c r="C14" s="73" t="s">
        <v>474</v>
      </c>
    </row>
    <row r="15" spans="2:50" ht="22.05" customHeight="1" x14ac:dyDescent="0.45">
      <c r="D15" s="516" t="s">
        <v>118</v>
      </c>
      <c r="E15" s="86" t="s">
        <v>476</v>
      </c>
    </row>
    <row r="16" spans="2:50" ht="18.600000000000001" x14ac:dyDescent="0.45">
      <c r="E16" s="86" t="s">
        <v>477</v>
      </c>
    </row>
    <row r="17" spans="3:39" ht="10.050000000000001" customHeight="1" x14ac:dyDescent="0.45">
      <c r="D17" s="516"/>
      <c r="E17" s="86"/>
    </row>
    <row r="18" spans="3:39" s="69" customFormat="1" ht="19.95" customHeight="1" x14ac:dyDescent="0.45">
      <c r="C18" s="82"/>
      <c r="D18" s="515" t="s">
        <v>118</v>
      </c>
      <c r="E18" s="86" t="s">
        <v>478</v>
      </c>
    </row>
    <row r="19" spans="3:39" s="69" customFormat="1" ht="19.95" customHeight="1" x14ac:dyDescent="0.45">
      <c r="C19" s="82"/>
      <c r="D19" s="517"/>
      <c r="E19" s="86" t="s">
        <v>479</v>
      </c>
    </row>
    <row r="20" spans="3:39" s="519" customFormat="1" ht="19.95" customHeight="1" x14ac:dyDescent="0.45">
      <c r="C20" s="518"/>
      <c r="E20" s="69" t="s">
        <v>480</v>
      </c>
    </row>
    <row r="21" spans="3:39" s="519" customFormat="1" ht="10.050000000000001" customHeight="1" x14ac:dyDescent="0.45">
      <c r="C21" s="518"/>
    </row>
    <row r="22" spans="3:39" s="519" customFormat="1" ht="19.95" customHeight="1" x14ac:dyDescent="0.45">
      <c r="C22" s="518"/>
      <c r="D22" s="515" t="s">
        <v>118</v>
      </c>
      <c r="E22" s="86" t="s">
        <v>481</v>
      </c>
      <c r="F22" s="69"/>
    </row>
    <row r="23" spans="3:39" s="519" customFormat="1" ht="19.95" customHeight="1" x14ac:dyDescent="0.45">
      <c r="C23" s="518"/>
      <c r="D23" s="129"/>
      <c r="E23" s="86" t="s">
        <v>482</v>
      </c>
      <c r="F23" s="69"/>
    </row>
    <row r="24" spans="3:39" s="519" customFormat="1" ht="19.95" customHeight="1" x14ac:dyDescent="0.45">
      <c r="C24" s="518"/>
      <c r="E24" s="69" t="s">
        <v>483</v>
      </c>
      <c r="F24" s="69"/>
    </row>
    <row r="25" spans="3:39" s="519" customFormat="1" ht="10.050000000000001" customHeight="1" x14ac:dyDescent="0.45">
      <c r="C25" s="518"/>
    </row>
    <row r="26" spans="3:39" s="519" customFormat="1" ht="19.95" customHeight="1" x14ac:dyDescent="0.45">
      <c r="C26" s="535"/>
      <c r="D26" s="536" t="s">
        <v>118</v>
      </c>
      <c r="E26" s="537" t="s">
        <v>506</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3:39" s="519" customFormat="1" ht="19.95" customHeight="1" x14ac:dyDescent="0.45">
      <c r="C27" s="535"/>
      <c r="D27" s="536"/>
      <c r="E27" s="537" t="s">
        <v>499</v>
      </c>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row>
    <row r="28" spans="3:39" s="519" customFormat="1" ht="19.95" customHeight="1" x14ac:dyDescent="0.45">
      <c r="C28" s="535"/>
      <c r="D28" s="536"/>
      <c r="E28" s="537" t="s">
        <v>500</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3:39" s="519" customFormat="1" ht="10.050000000000001" customHeight="1" x14ac:dyDescent="0.45">
      <c r="C29" s="535"/>
      <c r="D29" s="536"/>
      <c r="E29" s="538"/>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3:39" s="519" customFormat="1" ht="19.95" customHeight="1" x14ac:dyDescent="0.45">
      <c r="C30" s="535"/>
      <c r="D30" s="536" t="s">
        <v>118</v>
      </c>
      <c r="E30" s="539" t="s">
        <v>484</v>
      </c>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row>
    <row r="31" spans="3:39" s="519" customFormat="1" ht="10.050000000000001" customHeight="1" x14ac:dyDescent="0.45">
      <c r="C31" s="535"/>
      <c r="D31" s="536"/>
      <c r="E31" s="538"/>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row>
    <row r="32" spans="3:39" s="519" customFormat="1" ht="19.95" customHeight="1" x14ac:dyDescent="0.45">
      <c r="C32" s="535"/>
      <c r="D32" s="536" t="s">
        <v>118</v>
      </c>
      <c r="E32" s="539" t="s">
        <v>485</v>
      </c>
      <c r="F32" s="540"/>
      <c r="G32" s="540"/>
      <c r="H32" s="540"/>
      <c r="I32" s="540"/>
      <c r="J32" s="540"/>
      <c r="K32" s="54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row>
    <row r="33" spans="3:39" s="519" customFormat="1" ht="19.95" customHeight="1" x14ac:dyDescent="0.45">
      <c r="C33" s="535"/>
      <c r="D33" s="10"/>
      <c r="E33" s="539" t="s">
        <v>486</v>
      </c>
      <c r="F33" s="539"/>
      <c r="G33" s="540"/>
      <c r="H33" s="540"/>
      <c r="I33" s="540"/>
      <c r="J33" s="540"/>
      <c r="K33" s="54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3:39" s="519" customFormat="1" ht="19.95" customHeight="1" x14ac:dyDescent="0.45">
      <c r="C34" s="535"/>
      <c r="D34" s="10"/>
      <c r="E34" s="539" t="s">
        <v>487</v>
      </c>
      <c r="F34" s="539"/>
      <c r="G34" s="540"/>
      <c r="H34" s="540"/>
      <c r="I34" s="540"/>
      <c r="J34" s="540"/>
      <c r="K34" s="54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row>
    <row r="35" spans="3:39" s="519" customFormat="1" ht="19.95" customHeight="1" x14ac:dyDescent="0.45">
      <c r="C35" s="535"/>
      <c r="D35" s="10"/>
      <c r="E35" s="539" t="s">
        <v>488</v>
      </c>
      <c r="F35" s="539"/>
      <c r="G35" s="540"/>
      <c r="H35" s="540"/>
      <c r="I35" s="540"/>
      <c r="J35" s="540"/>
      <c r="K35" s="54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row>
    <row r="36" spans="3:39" s="519" customFormat="1" ht="19.95" customHeight="1" x14ac:dyDescent="0.45">
      <c r="C36" s="535"/>
      <c r="D36" s="10"/>
      <c r="E36" s="539" t="s">
        <v>489</v>
      </c>
      <c r="F36" s="539"/>
      <c r="G36" s="540"/>
      <c r="H36" s="540"/>
      <c r="I36" s="540"/>
      <c r="J36" s="540"/>
      <c r="K36" s="54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3:39" s="519" customFormat="1" ht="19.95" customHeight="1" x14ac:dyDescent="0.45">
      <c r="C37" s="535"/>
      <c r="D37" s="10"/>
      <c r="E37" s="540"/>
      <c r="F37" s="539" t="s">
        <v>490</v>
      </c>
      <c r="G37" s="540"/>
      <c r="H37" s="540"/>
      <c r="I37" s="540"/>
      <c r="J37" s="540"/>
      <c r="K37" s="54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row>
    <row r="38" spans="3:39" s="519" customFormat="1" ht="10.050000000000001" customHeight="1" x14ac:dyDescent="0.45">
      <c r="C38" s="535"/>
      <c r="D38" s="536"/>
      <c r="E38" s="538"/>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row>
    <row r="39" spans="3:39" s="519" customFormat="1" ht="19.95" customHeight="1" x14ac:dyDescent="0.45">
      <c r="C39" s="535"/>
      <c r="D39" s="536" t="s">
        <v>118</v>
      </c>
      <c r="E39" s="537" t="s">
        <v>508</v>
      </c>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row>
    <row r="40" spans="3:39" ht="18.600000000000001" x14ac:dyDescent="0.45">
      <c r="C40" s="541"/>
      <c r="D40" s="542"/>
      <c r="E40" s="537" t="s">
        <v>510</v>
      </c>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row>
    <row r="41" spans="3:39" x14ac:dyDescent="0.45">
      <c r="C41" s="541"/>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row>
    <row r="42" spans="3:39" ht="22.8" x14ac:dyDescent="0.45">
      <c r="C42" s="543" t="s">
        <v>475</v>
      </c>
      <c r="D42" s="542"/>
      <c r="E42" s="542"/>
      <c r="F42" s="542"/>
      <c r="G42" s="542"/>
      <c r="H42" s="542"/>
      <c r="I42" s="542"/>
      <c r="J42" s="542"/>
      <c r="K42" s="542"/>
      <c r="L42" s="542"/>
      <c r="M42" s="542"/>
      <c r="N42" s="542"/>
      <c r="O42" s="542"/>
      <c r="P42" s="542"/>
      <c r="Q42" s="542"/>
      <c r="R42" s="542"/>
      <c r="S42" s="542"/>
      <c r="T42" s="542"/>
      <c r="U42" s="542"/>
      <c r="V42" s="542"/>
      <c r="W42" s="542"/>
      <c r="X42" s="542"/>
      <c r="Y42" s="542"/>
      <c r="Z42" s="542"/>
      <c r="AA42" s="542"/>
      <c r="AB42" s="542"/>
      <c r="AC42" s="542"/>
      <c r="AD42" s="542"/>
      <c r="AE42" s="542"/>
      <c r="AF42" s="542"/>
      <c r="AG42" s="542"/>
      <c r="AH42" s="542"/>
      <c r="AI42" s="542"/>
      <c r="AJ42" s="542"/>
      <c r="AK42" s="542"/>
      <c r="AL42" s="542"/>
      <c r="AM42" s="542"/>
    </row>
    <row r="43" spans="3:39" ht="18.600000000000001" x14ac:dyDescent="0.45">
      <c r="C43" s="541"/>
      <c r="D43" s="544" t="s">
        <v>118</v>
      </c>
      <c r="E43" s="539" t="s">
        <v>491</v>
      </c>
      <c r="F43" s="542"/>
      <c r="G43" s="542"/>
      <c r="H43" s="542"/>
      <c r="I43" s="542"/>
      <c r="J43" s="542"/>
      <c r="K43" s="542"/>
      <c r="L43" s="542"/>
      <c r="M43" s="542"/>
      <c r="N43" s="542"/>
      <c r="O43" s="542"/>
      <c r="P43" s="542"/>
      <c r="Q43" s="542"/>
      <c r="R43" s="542"/>
      <c r="S43" s="542"/>
      <c r="T43" s="542"/>
      <c r="U43" s="542"/>
      <c r="V43" s="542"/>
      <c r="W43" s="542"/>
      <c r="X43" s="542"/>
      <c r="Y43" s="542"/>
      <c r="Z43" s="542"/>
      <c r="AA43" s="542"/>
      <c r="AB43" s="542"/>
      <c r="AC43" s="542"/>
      <c r="AD43" s="542"/>
      <c r="AE43" s="542"/>
      <c r="AF43" s="542"/>
      <c r="AG43" s="542"/>
      <c r="AH43" s="542"/>
      <c r="AI43" s="542"/>
      <c r="AJ43" s="542"/>
      <c r="AK43" s="542"/>
      <c r="AL43" s="542"/>
      <c r="AM43" s="542"/>
    </row>
    <row r="44" spans="3:39" ht="18.600000000000001" x14ac:dyDescent="0.45">
      <c r="C44" s="541"/>
      <c r="D44" s="544" t="s">
        <v>118</v>
      </c>
      <c r="E44" s="539" t="s">
        <v>492</v>
      </c>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row>
    <row r="45" spans="3:39" ht="10.050000000000001" customHeight="1" x14ac:dyDescent="0.45">
      <c r="C45" s="541"/>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c r="AG45" s="542"/>
      <c r="AH45" s="542"/>
      <c r="AI45" s="542"/>
      <c r="AJ45" s="542"/>
      <c r="AK45" s="542"/>
      <c r="AL45" s="542"/>
      <c r="AM45" s="542"/>
    </row>
    <row r="46" spans="3:39" ht="22.8" customHeight="1" x14ac:dyDescent="0.45">
      <c r="C46" s="543" t="s">
        <v>501</v>
      </c>
      <c r="D46" s="542"/>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2"/>
      <c r="AI46" s="542"/>
      <c r="AJ46" s="542"/>
      <c r="AK46" s="542"/>
      <c r="AL46" s="542"/>
      <c r="AM46" s="542"/>
    </row>
    <row r="47" spans="3:39" ht="18.600000000000001" x14ac:dyDescent="0.45">
      <c r="C47" s="541"/>
      <c r="D47" s="544" t="s">
        <v>118</v>
      </c>
      <c r="E47" s="537" t="s">
        <v>507</v>
      </c>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c r="AI47" s="542"/>
      <c r="AJ47" s="542"/>
      <c r="AK47" s="542"/>
      <c r="AL47" s="542"/>
      <c r="AM47" s="542"/>
    </row>
    <row r="48" spans="3:39" ht="18.600000000000001" x14ac:dyDescent="0.45">
      <c r="C48" s="541"/>
      <c r="D48" s="544"/>
      <c r="E48" s="537" t="s">
        <v>502</v>
      </c>
      <c r="F48" s="542"/>
      <c r="G48" s="542"/>
      <c r="H48" s="542"/>
      <c r="I48" s="542"/>
      <c r="J48" s="542"/>
      <c r="K48" s="542"/>
      <c r="L48" s="542"/>
      <c r="M48" s="542"/>
      <c r="N48" s="542"/>
      <c r="O48" s="542"/>
      <c r="P48" s="542"/>
      <c r="Q48" s="542"/>
      <c r="R48" s="542"/>
      <c r="S48" s="542"/>
      <c r="T48" s="542"/>
      <c r="U48" s="542"/>
      <c r="V48" s="542"/>
      <c r="W48" s="542"/>
      <c r="X48" s="542"/>
      <c r="Y48" s="542"/>
      <c r="Z48" s="542"/>
      <c r="AA48" s="542"/>
      <c r="AB48" s="542"/>
      <c r="AC48" s="542"/>
      <c r="AD48" s="542"/>
      <c r="AE48" s="542"/>
      <c r="AF48" s="542"/>
      <c r="AG48" s="542"/>
      <c r="AH48" s="542"/>
      <c r="AI48" s="542"/>
      <c r="AJ48" s="542"/>
      <c r="AK48" s="542"/>
      <c r="AL48" s="542"/>
      <c r="AM48" s="542"/>
    </row>
    <row r="49" spans="3:39" ht="18.600000000000001" x14ac:dyDescent="0.45">
      <c r="C49" s="541"/>
      <c r="D49" s="544"/>
      <c r="E49" s="537" t="s">
        <v>511</v>
      </c>
      <c r="F49" s="542"/>
      <c r="G49" s="542"/>
      <c r="H49" s="542"/>
      <c r="I49" s="542"/>
      <c r="J49" s="542"/>
      <c r="K49" s="542"/>
      <c r="L49" s="542"/>
      <c r="M49" s="542"/>
      <c r="N49" s="542"/>
      <c r="O49" s="542"/>
      <c r="P49" s="542"/>
      <c r="Q49" s="542"/>
      <c r="R49" s="542"/>
      <c r="S49" s="542"/>
      <c r="T49" s="542"/>
      <c r="U49" s="542"/>
      <c r="V49" s="542"/>
      <c r="W49" s="542"/>
      <c r="X49" s="542"/>
      <c r="Y49" s="542"/>
      <c r="Z49" s="542"/>
      <c r="AA49" s="542"/>
      <c r="AB49" s="542"/>
      <c r="AC49" s="542"/>
      <c r="AD49" s="542"/>
      <c r="AE49" s="542"/>
      <c r="AF49" s="542"/>
      <c r="AG49" s="542"/>
      <c r="AH49" s="542"/>
      <c r="AI49" s="542"/>
      <c r="AJ49" s="542"/>
      <c r="AK49" s="542"/>
      <c r="AL49" s="542"/>
      <c r="AM49" s="542"/>
    </row>
    <row r="50" spans="3:39" ht="10.050000000000001" customHeight="1" x14ac:dyDescent="0.45"/>
  </sheetData>
  <phoneticPr fontId="21"/>
  <printOptions horizontalCentered="1"/>
  <pageMargins left="0" right="0" top="0.39370078740157483" bottom="0" header="0" footer="0"/>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E5B8-320E-4846-AC6A-309DC6A6B386}">
  <sheetPr>
    <tabColor theme="1"/>
  </sheetPr>
  <dimension ref="B1:AH32"/>
  <sheetViews>
    <sheetView view="pageBreakPreview" zoomScale="80" zoomScaleNormal="100" zoomScaleSheetLayoutView="80" workbookViewId="0">
      <selection activeCell="C15" sqref="C15"/>
    </sheetView>
  </sheetViews>
  <sheetFormatPr defaultColWidth="2.69921875" defaultRowHeight="14.4" x14ac:dyDescent="0.45"/>
  <cols>
    <col min="1" max="3" width="2.69921875" style="444"/>
    <col min="4" max="4" width="2.69921875" style="447" customWidth="1"/>
    <col min="5" max="16384" width="2.69921875" style="444"/>
  </cols>
  <sheetData>
    <row r="1" spans="2:23" ht="10.050000000000001" customHeight="1" x14ac:dyDescent="0.45"/>
    <row r="2" spans="2:23" ht="27" x14ac:dyDescent="0.45">
      <c r="B2" s="457" t="s">
        <v>399</v>
      </c>
    </row>
    <row r="3" spans="2:23" ht="10.050000000000001" customHeight="1" x14ac:dyDescent="0.45">
      <c r="B3" s="446"/>
    </row>
    <row r="4" spans="2:23" x14ac:dyDescent="0.45">
      <c r="N4" s="448"/>
      <c r="W4" s="449"/>
    </row>
    <row r="5" spans="2:23" x14ac:dyDescent="0.45">
      <c r="N5" s="448"/>
      <c r="W5" s="449"/>
    </row>
    <row r="6" spans="2:23" x14ac:dyDescent="0.45">
      <c r="N6" s="448"/>
      <c r="W6" s="449"/>
    </row>
    <row r="7" spans="2:23" x14ac:dyDescent="0.45">
      <c r="N7" s="448"/>
      <c r="W7" s="449"/>
    </row>
    <row r="8" spans="2:23" x14ac:dyDescent="0.45">
      <c r="N8" s="448"/>
      <c r="W8" s="449"/>
    </row>
    <row r="9" spans="2:23" x14ac:dyDescent="0.45">
      <c r="N9" s="448"/>
      <c r="W9" s="449"/>
    </row>
    <row r="10" spans="2:23" x14ac:dyDescent="0.45">
      <c r="N10" s="448"/>
      <c r="W10" s="449"/>
    </row>
    <row r="11" spans="2:23" x14ac:dyDescent="0.45">
      <c r="N11" s="448"/>
      <c r="W11" s="449"/>
    </row>
    <row r="12" spans="2:23" x14ac:dyDescent="0.45">
      <c r="N12" s="448"/>
      <c r="W12" s="449"/>
    </row>
    <row r="13" spans="2:23" x14ac:dyDescent="0.45">
      <c r="N13" s="448"/>
      <c r="W13" s="449"/>
    </row>
    <row r="14" spans="2:23" x14ac:dyDescent="0.45">
      <c r="N14" s="448"/>
      <c r="W14" s="449"/>
    </row>
    <row r="15" spans="2:23" x14ac:dyDescent="0.45">
      <c r="N15" s="448"/>
      <c r="W15" s="449"/>
    </row>
    <row r="16" spans="2:23" x14ac:dyDescent="0.45">
      <c r="N16" s="448"/>
      <c r="W16" s="449"/>
    </row>
    <row r="17" spans="4:34" x14ac:dyDescent="0.45">
      <c r="N17" s="448"/>
      <c r="W17" s="449"/>
    </row>
    <row r="18" spans="4:34" x14ac:dyDescent="0.45">
      <c r="N18" s="448"/>
      <c r="W18" s="449"/>
    </row>
    <row r="19" spans="4:34" x14ac:dyDescent="0.45">
      <c r="N19" s="448"/>
      <c r="W19" s="449"/>
    </row>
    <row r="20" spans="4:34" x14ac:dyDescent="0.45">
      <c r="N20" s="448"/>
      <c r="W20" s="449"/>
    </row>
    <row r="21" spans="4:34" x14ac:dyDescent="0.45">
      <c r="N21" s="448"/>
      <c r="W21" s="449"/>
    </row>
    <row r="22" spans="4:34" ht="15" thickBot="1" x14ac:dyDescent="0.5">
      <c r="N22" s="448"/>
      <c r="W22" s="449"/>
    </row>
    <row r="23" spans="4:34" s="445" customFormat="1" x14ac:dyDescent="0.45">
      <c r="D23" s="450" t="s">
        <v>387</v>
      </c>
      <c r="E23" s="451"/>
      <c r="F23" s="451"/>
      <c r="G23" s="451"/>
      <c r="H23" s="451"/>
      <c r="I23" s="451"/>
      <c r="J23" s="451"/>
      <c r="K23" s="451"/>
      <c r="L23" s="451"/>
      <c r="M23" s="451"/>
      <c r="N23" s="452" t="s">
        <v>388</v>
      </c>
      <c r="O23" s="450"/>
      <c r="P23" s="451"/>
      <c r="Q23" s="451"/>
      <c r="R23" s="451"/>
      <c r="S23" s="451"/>
      <c r="T23" s="451"/>
      <c r="U23" s="451"/>
      <c r="V23" s="451"/>
      <c r="W23" s="453"/>
      <c r="X23" s="450" t="s">
        <v>389</v>
      </c>
      <c r="Y23" s="450"/>
      <c r="Z23" s="451"/>
      <c r="AA23" s="451"/>
      <c r="AB23" s="451"/>
      <c r="AC23" s="451"/>
      <c r="AD23" s="451"/>
      <c r="AE23" s="451"/>
      <c r="AF23" s="451"/>
      <c r="AG23" s="451"/>
      <c r="AH23" s="451"/>
    </row>
    <row r="24" spans="4:34" s="445" customFormat="1" x14ac:dyDescent="0.45">
      <c r="D24" s="454" t="s">
        <v>390</v>
      </c>
      <c r="N24" s="455" t="s">
        <v>391</v>
      </c>
      <c r="O24" s="454"/>
      <c r="W24" s="456"/>
      <c r="X24" s="454" t="s">
        <v>392</v>
      </c>
      <c r="Y24" s="454"/>
    </row>
    <row r="25" spans="4:34" s="445" customFormat="1" x14ac:dyDescent="0.45">
      <c r="D25" s="454"/>
      <c r="N25" s="454"/>
      <c r="O25" s="454"/>
      <c r="X25" s="454"/>
      <c r="Y25" s="454"/>
    </row>
    <row r="27" spans="4:34" ht="19.95" customHeight="1" x14ac:dyDescent="0.45">
      <c r="D27" s="458" t="s">
        <v>400</v>
      </c>
    </row>
    <row r="28" spans="4:34" x14ac:dyDescent="0.45">
      <c r="D28" s="447" t="s">
        <v>395</v>
      </c>
      <c r="E28" s="444" t="s">
        <v>396</v>
      </c>
    </row>
    <row r="29" spans="4:34" x14ac:dyDescent="0.45">
      <c r="D29" s="444"/>
      <c r="E29" s="444" t="s">
        <v>401</v>
      </c>
    </row>
    <row r="30" spans="4:34" x14ac:dyDescent="0.45">
      <c r="D30" s="444"/>
      <c r="E30" s="444" t="s">
        <v>398</v>
      </c>
    </row>
    <row r="31" spans="4:34" ht="10.050000000000001" customHeight="1" x14ac:dyDescent="0.45">
      <c r="D31" s="444"/>
    </row>
    <row r="32" spans="4:34" x14ac:dyDescent="0.45">
      <c r="D32" s="444"/>
      <c r="E32" s="444" t="s">
        <v>397</v>
      </c>
    </row>
  </sheetData>
  <phoneticPr fontId="21"/>
  <pageMargins left="0.19685039370078741" right="0" top="0.39370078740157483" bottom="0" header="0" footer="0"/>
  <pageSetup paperSize="9" scale="1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2F8B9-7BC4-483E-B843-FA0D8DDF1196}">
  <sheetPr>
    <tabColor theme="1"/>
  </sheetPr>
  <dimension ref="A1:D55"/>
  <sheetViews>
    <sheetView showGridLines="0" view="pageBreakPreview" topLeftCell="A24" zoomScale="60" zoomScaleNormal="100" workbookViewId="0">
      <selection activeCell="AK29" sqref="AK29"/>
    </sheetView>
  </sheetViews>
  <sheetFormatPr defaultColWidth="9" defaultRowHeight="15" x14ac:dyDescent="0.45"/>
  <cols>
    <col min="1" max="1" width="2.69921875" style="1" customWidth="1"/>
    <col min="2" max="3" width="100.69921875" style="1" customWidth="1"/>
    <col min="4" max="4" width="20.69921875" style="1" customWidth="1"/>
    <col min="5" max="215" width="2.69921875" style="1" customWidth="1"/>
    <col min="216" max="16384" width="9" style="1"/>
  </cols>
  <sheetData>
    <row r="1" spans="2:4" ht="30" customHeight="1" thickBot="1" x14ac:dyDescent="0.5">
      <c r="B1" s="511" t="s">
        <v>505</v>
      </c>
    </row>
    <row r="2" spans="2:4" ht="30" customHeight="1" thickBot="1" x14ac:dyDescent="0.5">
      <c r="B2" s="459" t="s">
        <v>287</v>
      </c>
      <c r="C2" s="465" t="s">
        <v>402</v>
      </c>
      <c r="D2" s="460" t="s">
        <v>414</v>
      </c>
    </row>
    <row r="3" spans="2:4" ht="40.049999999999997" customHeight="1" thickTop="1" x14ac:dyDescent="0.45">
      <c r="B3" s="461" t="s">
        <v>410</v>
      </c>
      <c r="C3" s="559" t="s">
        <v>470</v>
      </c>
      <c r="D3" s="547"/>
    </row>
    <row r="4" spans="2:4" ht="40.049999999999997" customHeight="1" x14ac:dyDescent="0.45">
      <c r="B4" s="462" t="s">
        <v>411</v>
      </c>
      <c r="C4" s="560"/>
      <c r="D4" s="548"/>
    </row>
    <row r="5" spans="2:4" ht="49.95" customHeight="1" x14ac:dyDescent="0.45">
      <c r="B5" s="474" t="s">
        <v>412</v>
      </c>
      <c r="C5" s="545" t="s">
        <v>469</v>
      </c>
      <c r="D5" s="549"/>
    </row>
    <row r="6" spans="2:4" ht="49.95" customHeight="1" x14ac:dyDescent="0.45">
      <c r="B6" s="475" t="s">
        <v>104</v>
      </c>
      <c r="C6" s="546"/>
      <c r="D6" s="550"/>
    </row>
    <row r="7" spans="2:4" ht="100.05" customHeight="1" x14ac:dyDescent="0.45">
      <c r="B7" s="482" t="s">
        <v>472</v>
      </c>
      <c r="C7" s="467" t="s">
        <v>471</v>
      </c>
      <c r="D7" s="483"/>
    </row>
    <row r="8" spans="2:4" ht="100.05" customHeight="1" x14ac:dyDescent="0.45">
      <c r="B8" s="484" t="s">
        <v>413</v>
      </c>
      <c r="C8" s="485" t="s">
        <v>457</v>
      </c>
      <c r="D8" s="486"/>
    </row>
    <row r="9" spans="2:4" ht="40.049999999999997" customHeight="1" x14ac:dyDescent="0.45">
      <c r="B9" s="482" t="s">
        <v>403</v>
      </c>
      <c r="C9" s="467" t="s">
        <v>458</v>
      </c>
      <c r="D9" s="483"/>
    </row>
    <row r="10" spans="2:4" ht="40.049999999999997" customHeight="1" x14ac:dyDescent="0.45">
      <c r="B10" s="509" t="s">
        <v>85</v>
      </c>
      <c r="C10" s="510" t="s">
        <v>467</v>
      </c>
      <c r="D10" s="488"/>
    </row>
    <row r="11" spans="2:4" ht="40.049999999999997" customHeight="1" x14ac:dyDescent="0.45">
      <c r="B11" s="484" t="s">
        <v>373</v>
      </c>
      <c r="C11" s="485" t="s">
        <v>386</v>
      </c>
      <c r="D11" s="486"/>
    </row>
    <row r="12" spans="2:4" ht="40.049999999999997" customHeight="1" x14ac:dyDescent="0.45">
      <c r="B12" s="482" t="s">
        <v>87</v>
      </c>
      <c r="C12" s="467" t="s">
        <v>393</v>
      </c>
      <c r="D12" s="483"/>
    </row>
    <row r="13" spans="2:4" ht="40.049999999999997" customHeight="1" x14ac:dyDescent="0.45">
      <c r="B13" s="489" t="s">
        <v>91</v>
      </c>
      <c r="C13" s="490" t="s">
        <v>394</v>
      </c>
      <c r="D13" s="488"/>
    </row>
    <row r="14" spans="2:4" ht="40.049999999999997" customHeight="1" x14ac:dyDescent="0.45">
      <c r="B14" s="474" t="s">
        <v>95</v>
      </c>
      <c r="C14" s="48" t="s">
        <v>455</v>
      </c>
      <c r="D14" s="487"/>
    </row>
    <row r="15" spans="2:4" ht="40.049999999999997" customHeight="1" x14ac:dyDescent="0.45">
      <c r="B15" s="473" t="s">
        <v>103</v>
      </c>
      <c r="C15" s="469" t="s">
        <v>456</v>
      </c>
      <c r="D15" s="470"/>
    </row>
    <row r="16" spans="2:4" ht="40.049999999999997" customHeight="1" x14ac:dyDescent="0.45">
      <c r="B16" s="484" t="s">
        <v>109</v>
      </c>
      <c r="C16" s="485" t="s">
        <v>408</v>
      </c>
      <c r="D16" s="486"/>
    </row>
    <row r="17" spans="1:4" ht="100.05" customHeight="1" x14ac:dyDescent="0.45">
      <c r="B17" s="482" t="s">
        <v>415</v>
      </c>
      <c r="C17" s="467" t="s">
        <v>416</v>
      </c>
      <c r="D17" s="483"/>
    </row>
    <row r="18" spans="1:4" ht="100.05" customHeight="1" x14ac:dyDescent="0.45">
      <c r="B18" s="484" t="s">
        <v>417</v>
      </c>
      <c r="C18" s="485" t="s">
        <v>418</v>
      </c>
      <c r="D18" s="486"/>
    </row>
    <row r="19" spans="1:4" ht="100.05" customHeight="1" x14ac:dyDescent="0.45">
      <c r="B19" s="492" t="s">
        <v>75</v>
      </c>
      <c r="C19" s="467" t="s">
        <v>419</v>
      </c>
      <c r="D19" s="493"/>
    </row>
    <row r="20" spans="1:4" s="24" customFormat="1" ht="40.049999999999997" customHeight="1" x14ac:dyDescent="0.45">
      <c r="A20" s="1"/>
      <c r="B20" s="494" t="s">
        <v>420</v>
      </c>
      <c r="C20" s="495" t="s">
        <v>421</v>
      </c>
      <c r="D20" s="496"/>
    </row>
    <row r="21" spans="1:4" s="24" customFormat="1" ht="40.049999999999997" customHeight="1" x14ac:dyDescent="0.45">
      <c r="A21" s="1"/>
      <c r="B21" s="463" t="s">
        <v>423</v>
      </c>
      <c r="C21" s="31" t="s">
        <v>424</v>
      </c>
      <c r="D21" s="466"/>
    </row>
    <row r="22" spans="1:4" ht="60" customHeight="1" x14ac:dyDescent="0.45">
      <c r="B22" s="463" t="s">
        <v>464</v>
      </c>
      <c r="C22" s="31" t="s">
        <v>463</v>
      </c>
      <c r="D22" s="466"/>
    </row>
    <row r="23" spans="1:4" ht="100.05" customHeight="1" x14ac:dyDescent="0.45">
      <c r="B23" s="463" t="s">
        <v>461</v>
      </c>
      <c r="C23" s="557" t="s">
        <v>462</v>
      </c>
      <c r="D23" s="476"/>
    </row>
    <row r="24" spans="1:4" ht="40.049999999999997" customHeight="1" x14ac:dyDescent="0.45">
      <c r="B24" s="463" t="s">
        <v>442</v>
      </c>
      <c r="C24" s="558"/>
      <c r="D24" s="491"/>
    </row>
    <row r="25" spans="1:4" s="22" customFormat="1" ht="40.049999999999997" customHeight="1" x14ac:dyDescent="0.45">
      <c r="A25" s="1"/>
      <c r="B25" s="463" t="s">
        <v>453</v>
      </c>
      <c r="C25" s="31" t="s">
        <v>408</v>
      </c>
      <c r="D25" s="466"/>
    </row>
    <row r="26" spans="1:4" s="22" customFormat="1" ht="225" x14ac:dyDescent="0.45">
      <c r="A26" s="1"/>
      <c r="B26" s="468" t="s">
        <v>454</v>
      </c>
      <c r="C26" s="471" t="s">
        <v>504</v>
      </c>
      <c r="D26" s="476"/>
    </row>
    <row r="27" spans="1:4" ht="40.049999999999997" customHeight="1" x14ac:dyDescent="0.45">
      <c r="B27" s="494" t="s">
        <v>84</v>
      </c>
      <c r="C27" s="523" t="s">
        <v>494</v>
      </c>
      <c r="D27" s="503"/>
    </row>
    <row r="28" spans="1:4" ht="40.049999999999997" customHeight="1" x14ac:dyDescent="0.45">
      <c r="B28" s="494" t="s">
        <v>86</v>
      </c>
      <c r="C28" s="485" t="s">
        <v>426</v>
      </c>
      <c r="D28" s="503"/>
    </row>
    <row r="29" spans="1:4" ht="40.049999999999997" customHeight="1" x14ac:dyDescent="0.45">
      <c r="B29" s="494" t="s">
        <v>404</v>
      </c>
      <c r="C29" s="485" t="s">
        <v>440</v>
      </c>
      <c r="D29" s="503"/>
    </row>
    <row r="30" spans="1:4" ht="105" customHeight="1" x14ac:dyDescent="0.45">
      <c r="B30" s="492" t="s">
        <v>441</v>
      </c>
      <c r="C30" s="497" t="s">
        <v>452</v>
      </c>
      <c r="D30" s="493"/>
    </row>
    <row r="31" spans="1:4" ht="97.2" customHeight="1" x14ac:dyDescent="0.45">
      <c r="B31" s="551" t="s">
        <v>445</v>
      </c>
      <c r="C31" s="30" t="s">
        <v>446</v>
      </c>
      <c r="D31" s="504"/>
    </row>
    <row r="32" spans="1:4" ht="100.05" customHeight="1" x14ac:dyDescent="0.45">
      <c r="B32" s="552"/>
      <c r="C32" s="507" t="s">
        <v>444</v>
      </c>
      <c r="D32" s="508"/>
    </row>
    <row r="33" spans="1:4" ht="40.049999999999997" customHeight="1" x14ac:dyDescent="0.45">
      <c r="B33" s="494" t="s">
        <v>447</v>
      </c>
      <c r="C33" s="495" t="s">
        <v>448</v>
      </c>
      <c r="D33" s="496"/>
    </row>
    <row r="34" spans="1:4" ht="40.049999999999997" customHeight="1" x14ac:dyDescent="0.45">
      <c r="B34" s="468" t="s">
        <v>407</v>
      </c>
      <c r="C34" s="469" t="s">
        <v>466</v>
      </c>
      <c r="D34" s="498"/>
    </row>
    <row r="35" spans="1:4" ht="180" customHeight="1" x14ac:dyDescent="0.45">
      <c r="B35" s="494" t="s">
        <v>111</v>
      </c>
      <c r="C35" s="485" t="s">
        <v>427</v>
      </c>
      <c r="D35" s="503"/>
    </row>
    <row r="36" spans="1:4" ht="40.049999999999997" customHeight="1" x14ac:dyDescent="0.45">
      <c r="B36" s="494" t="s">
        <v>428</v>
      </c>
      <c r="C36" s="495" t="s">
        <v>429</v>
      </c>
      <c r="D36" s="499"/>
    </row>
    <row r="37" spans="1:4" ht="40.049999999999997" customHeight="1" x14ac:dyDescent="0.45">
      <c r="B37" s="492" t="s">
        <v>102</v>
      </c>
      <c r="C37" s="497" t="s">
        <v>385</v>
      </c>
      <c r="D37" s="493"/>
    </row>
    <row r="38" spans="1:4" ht="40.049999999999997" customHeight="1" x14ac:dyDescent="0.45">
      <c r="B38" s="479" t="s">
        <v>105</v>
      </c>
      <c r="C38" s="30" t="s">
        <v>438</v>
      </c>
      <c r="D38" s="480"/>
    </row>
    <row r="39" spans="1:4" ht="40.049999999999997" customHeight="1" x14ac:dyDescent="0.45">
      <c r="B39" s="475" t="s">
        <v>384</v>
      </c>
      <c r="C39" s="50" t="s">
        <v>503</v>
      </c>
      <c r="D39" s="481"/>
    </row>
    <row r="40" spans="1:4" ht="40.049999999999997" customHeight="1" x14ac:dyDescent="0.45">
      <c r="B40" s="468" t="s">
        <v>430</v>
      </c>
      <c r="C40" s="471" t="s">
        <v>431</v>
      </c>
      <c r="D40" s="472"/>
    </row>
    <row r="41" spans="1:4" ht="60" customHeight="1" x14ac:dyDescent="0.45">
      <c r="B41" s="479" t="s">
        <v>90</v>
      </c>
      <c r="C41" s="30" t="s">
        <v>460</v>
      </c>
      <c r="D41" s="504"/>
    </row>
    <row r="42" spans="1:4" ht="40.049999999999997" customHeight="1" x14ac:dyDescent="0.45">
      <c r="B42" s="463" t="s">
        <v>405</v>
      </c>
      <c r="C42" s="31" t="s">
        <v>443</v>
      </c>
      <c r="D42" s="464"/>
    </row>
    <row r="43" spans="1:4" ht="40.049999999999997" customHeight="1" x14ac:dyDescent="0.45">
      <c r="B43" s="463" t="s">
        <v>406</v>
      </c>
      <c r="C43" s="31" t="s">
        <v>468</v>
      </c>
      <c r="D43" s="464"/>
    </row>
    <row r="44" spans="1:4" s="24" customFormat="1" ht="60" customHeight="1" x14ac:dyDescent="0.45">
      <c r="A44" s="1"/>
      <c r="B44" s="479" t="s">
        <v>422</v>
      </c>
      <c r="C44" s="555" t="s">
        <v>459</v>
      </c>
      <c r="D44" s="504"/>
    </row>
    <row r="45" spans="1:4" ht="40.049999999999997" customHeight="1" x14ac:dyDescent="0.45">
      <c r="B45" s="505" t="s">
        <v>450</v>
      </c>
      <c r="C45" s="556"/>
      <c r="D45" s="506"/>
    </row>
    <row r="46" spans="1:4" ht="49.95" customHeight="1" x14ac:dyDescent="0.45">
      <c r="B46" s="477" t="s">
        <v>449</v>
      </c>
      <c r="C46" s="553" t="s">
        <v>451</v>
      </c>
      <c r="D46" s="554"/>
    </row>
    <row r="47" spans="1:4" ht="49.95" customHeight="1" x14ac:dyDescent="0.45">
      <c r="B47" s="468" t="s">
        <v>363</v>
      </c>
      <c r="C47" s="553"/>
      <c r="D47" s="554"/>
    </row>
    <row r="48" spans="1:4" ht="40.049999999999997" customHeight="1" x14ac:dyDescent="0.45">
      <c r="B48" s="479" t="s">
        <v>434</v>
      </c>
      <c r="C48" s="48" t="s">
        <v>465</v>
      </c>
      <c r="D48" s="487"/>
    </row>
    <row r="49" spans="1:4" ht="40.049999999999997" customHeight="1" x14ac:dyDescent="0.45">
      <c r="B49" s="463" t="s">
        <v>432</v>
      </c>
      <c r="C49" s="31" t="s">
        <v>433</v>
      </c>
      <c r="D49" s="464"/>
    </row>
    <row r="50" spans="1:4" ht="40.049999999999997" customHeight="1" x14ac:dyDescent="0.45">
      <c r="B50" s="468" t="s">
        <v>436</v>
      </c>
      <c r="C50" s="469" t="s">
        <v>435</v>
      </c>
      <c r="D50" s="470"/>
    </row>
    <row r="51" spans="1:4" ht="40.049999999999997" customHeight="1" x14ac:dyDescent="0.45">
      <c r="B51" s="494" t="s">
        <v>106</v>
      </c>
      <c r="C51" s="495" t="s">
        <v>409</v>
      </c>
      <c r="D51" s="499"/>
    </row>
    <row r="52" spans="1:4" s="22" customFormat="1" ht="40.049999999999997" customHeight="1" x14ac:dyDescent="0.45">
      <c r="A52" s="1"/>
      <c r="B52" s="477" t="s">
        <v>425</v>
      </c>
      <c r="C52" s="478" t="s">
        <v>408</v>
      </c>
      <c r="D52" s="491"/>
    </row>
    <row r="53" spans="1:4" ht="40.049999999999997" customHeight="1" x14ac:dyDescent="0.45">
      <c r="B53" s="468" t="s">
        <v>81</v>
      </c>
      <c r="C53" s="478" t="s">
        <v>408</v>
      </c>
      <c r="D53" s="472"/>
    </row>
    <row r="54" spans="1:4" ht="60" customHeight="1" x14ac:dyDescent="0.45">
      <c r="B54" s="494" t="s">
        <v>82</v>
      </c>
      <c r="C54" s="485" t="s">
        <v>439</v>
      </c>
      <c r="D54" s="503"/>
    </row>
    <row r="55" spans="1:4" ht="40.049999999999997" customHeight="1" thickBot="1" x14ac:dyDescent="0.5">
      <c r="B55" s="500" t="s">
        <v>108</v>
      </c>
      <c r="C55" s="501" t="s">
        <v>437</v>
      </c>
      <c r="D55" s="502"/>
    </row>
  </sheetData>
  <mergeCells count="9">
    <mergeCell ref="C5:C6"/>
    <mergeCell ref="D3:D4"/>
    <mergeCell ref="D5:D6"/>
    <mergeCell ref="B31:B32"/>
    <mergeCell ref="C46:C47"/>
    <mergeCell ref="D46:D47"/>
    <mergeCell ref="C44:C45"/>
    <mergeCell ref="C23:C24"/>
    <mergeCell ref="C3:C4"/>
  </mergeCells>
  <phoneticPr fontId="21"/>
  <hyperlinks>
    <hyperlink ref="C32" r:id="rId1" xr:uid="{FC5EB815-B089-43BB-8FC1-ECE37360A3D5}"/>
  </hyperlinks>
  <printOptions horizontalCentered="1"/>
  <pageMargins left="0.19685039370078741" right="0.19685039370078741" top="0.31496062992125984" bottom="0.19685039370078741" header="0" footer="0"/>
  <pageSetup paperSize="9" scale="40" fitToHeight="3" orientation="portrait" r:id="rId2"/>
  <rowBreaks count="1" manualBreakCount="1">
    <brk id="30"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N91"/>
  <sheetViews>
    <sheetView showGridLines="0" view="pageBreakPreview" zoomScale="50" zoomScaleNormal="100" zoomScaleSheetLayoutView="50" workbookViewId="0">
      <selection activeCell="C15" sqref="C15"/>
    </sheetView>
  </sheetViews>
  <sheetFormatPr defaultColWidth="9" defaultRowHeight="15" outlineLevelCol="1" x14ac:dyDescent="0.45"/>
  <cols>
    <col min="1" max="1" width="5.69921875" style="1" customWidth="1"/>
    <col min="2" max="2" width="13.69921875" style="1" customWidth="1"/>
    <col min="3" max="3" width="10.69921875" style="1" customWidth="1" outlineLevel="1"/>
    <col min="4" max="4" width="80.69921875" style="1" customWidth="1"/>
    <col min="5" max="5" width="24.69921875" style="4" bestFit="1" customWidth="1"/>
    <col min="6" max="6" width="30.69921875" style="1" customWidth="1"/>
    <col min="7" max="7" width="90.69921875" style="1" customWidth="1"/>
    <col min="8" max="8" width="14.69921875" style="2" hidden="1" customWidth="1" outlineLevel="1"/>
    <col min="9" max="9" width="20.69921875" style="1" hidden="1" customWidth="1" outlineLevel="1"/>
    <col min="10" max="11" width="22.69921875" style="1" hidden="1" customWidth="1" outlineLevel="1"/>
    <col min="12" max="13" width="10.69921875" style="1" hidden="1" customWidth="1" outlineLevel="1"/>
    <col min="14" max="14" width="2.69921875" style="1" customWidth="1" collapsed="1"/>
    <col min="15" max="225" width="2.69921875" style="1" customWidth="1"/>
    <col min="226" max="16384" width="9" style="1"/>
  </cols>
  <sheetData>
    <row r="1" spans="1:13" ht="25.05" customHeight="1" thickBot="1" x14ac:dyDescent="0.5">
      <c r="A1" s="47" t="s">
        <v>67</v>
      </c>
      <c r="E1" s="3"/>
    </row>
    <row r="2" spans="1:13" ht="30" customHeight="1" x14ac:dyDescent="0.45">
      <c r="A2" s="561" t="s">
        <v>3</v>
      </c>
      <c r="B2" s="561" t="s">
        <v>4</v>
      </c>
      <c r="C2" s="569" t="s">
        <v>112</v>
      </c>
      <c r="D2" s="53" t="s">
        <v>0</v>
      </c>
      <c r="E2" s="54"/>
      <c r="F2" s="55"/>
      <c r="G2" s="55"/>
      <c r="H2" s="563" t="s">
        <v>52</v>
      </c>
      <c r="I2" s="565" t="s">
        <v>361</v>
      </c>
      <c r="J2" s="566"/>
      <c r="K2" s="567"/>
      <c r="L2" s="567"/>
      <c r="M2" s="568"/>
    </row>
    <row r="3" spans="1:13" ht="30" customHeight="1" x14ac:dyDescent="0.45">
      <c r="A3" s="562"/>
      <c r="B3" s="562"/>
      <c r="C3" s="570"/>
      <c r="D3" s="46" t="s">
        <v>68</v>
      </c>
      <c r="E3" s="51" t="s">
        <v>69</v>
      </c>
      <c r="F3" s="52" t="s">
        <v>71</v>
      </c>
      <c r="G3" s="52" t="s">
        <v>70</v>
      </c>
      <c r="H3" s="564"/>
      <c r="I3" s="39" t="s">
        <v>98</v>
      </c>
      <c r="J3" s="40" t="s">
        <v>99</v>
      </c>
      <c r="K3" s="41" t="s">
        <v>359</v>
      </c>
      <c r="L3" s="423" t="s">
        <v>360</v>
      </c>
      <c r="M3" s="424" t="s">
        <v>1</v>
      </c>
    </row>
    <row r="4" spans="1:13" ht="16.95" customHeight="1" x14ac:dyDescent="0.45">
      <c r="A4" s="11">
        <v>201</v>
      </c>
      <c r="B4" s="11"/>
      <c r="C4" s="417">
        <f>VLOOKUP(集計!A4,まとめ!$N$7:$P$75,3,FALSE)</f>
        <v>1</v>
      </c>
      <c r="D4" s="48"/>
      <c r="E4" s="12"/>
      <c r="F4" s="13"/>
      <c r="G4" s="13"/>
      <c r="H4" s="30"/>
      <c r="I4" s="42">
        <f>IF($E4="a.Yes(妥当である)",1,0)</f>
        <v>0</v>
      </c>
      <c r="J4" s="27">
        <f>IF($E4="b.No(5000円以上必要)",1,0)</f>
        <v>0</v>
      </c>
      <c r="K4" s="27">
        <f>IF($E4="c.No(5000円以下で十分)",1,0)</f>
        <v>0</v>
      </c>
      <c r="L4" s="27">
        <f>IF($E4="d.その他",1,0)</f>
        <v>0</v>
      </c>
      <c r="M4" s="43">
        <f>IF($E4="未回答",1,0)</f>
        <v>0</v>
      </c>
    </row>
    <row r="5" spans="1:13" ht="30" x14ac:dyDescent="0.45">
      <c r="A5" s="14">
        <v>202</v>
      </c>
      <c r="B5" s="14" t="s">
        <v>5</v>
      </c>
      <c r="C5" s="418">
        <f>VLOOKUP(集計!A5,まとめ!$N$7:$P$75,3,FALSE)</f>
        <v>4</v>
      </c>
      <c r="D5" s="49" t="s">
        <v>72</v>
      </c>
      <c r="E5" s="15" t="s">
        <v>96</v>
      </c>
      <c r="F5" s="16"/>
      <c r="G5" s="16"/>
      <c r="H5" s="31"/>
      <c r="I5" s="33">
        <f t="shared" ref="I5:I68" si="0">IF($E5="a.Yes(妥当である)",1,0)</f>
        <v>0</v>
      </c>
      <c r="J5" s="5">
        <f t="shared" ref="J5:J68" si="1">IF($E5="b.No(5000円以上必要)",1,0)</f>
        <v>0</v>
      </c>
      <c r="K5" s="5">
        <f t="shared" ref="K5:K68" si="2">IF($E5="c.No(5000円以下で十分)",1,0)</f>
        <v>1</v>
      </c>
      <c r="L5" s="420">
        <f t="shared" ref="L5:L68" si="3">IF($E5="d.その他",1,0)</f>
        <v>0</v>
      </c>
      <c r="M5" s="28">
        <f t="shared" ref="M5:M68" si="4">IF($E5="未回答",1,0)</f>
        <v>0</v>
      </c>
    </row>
    <row r="6" spans="1:13" x14ac:dyDescent="0.45">
      <c r="A6" s="14">
        <v>203</v>
      </c>
      <c r="B6" s="14" t="s">
        <v>29</v>
      </c>
      <c r="C6" s="418">
        <f>VLOOKUP(集計!A6,まとめ!$N$7:$P$75,3,FALSE)</f>
        <v>3</v>
      </c>
      <c r="D6" s="49"/>
      <c r="E6" s="15"/>
      <c r="F6" s="16"/>
      <c r="G6" s="16"/>
      <c r="H6" s="31"/>
      <c r="I6" s="33">
        <f t="shared" si="0"/>
        <v>0</v>
      </c>
      <c r="J6" s="5">
        <f t="shared" si="1"/>
        <v>0</v>
      </c>
      <c r="K6" s="5">
        <f t="shared" si="2"/>
        <v>0</v>
      </c>
      <c r="L6" s="420">
        <f t="shared" si="3"/>
        <v>0</v>
      </c>
      <c r="M6" s="28">
        <f t="shared" si="4"/>
        <v>0</v>
      </c>
    </row>
    <row r="7" spans="1:13" x14ac:dyDescent="0.45">
      <c r="A7" s="14">
        <v>301</v>
      </c>
      <c r="B7" s="17" t="s">
        <v>30</v>
      </c>
      <c r="C7" s="418">
        <f>VLOOKUP(集計!A7,まとめ!$N$7:$P$75,3,FALSE)</f>
        <v>0</v>
      </c>
      <c r="D7" s="49"/>
      <c r="E7" s="15"/>
      <c r="F7" s="16"/>
      <c r="G7" s="16"/>
      <c r="H7" s="31"/>
      <c r="I7" s="33">
        <f t="shared" si="0"/>
        <v>0</v>
      </c>
      <c r="J7" s="5">
        <f t="shared" si="1"/>
        <v>0</v>
      </c>
      <c r="K7" s="5">
        <f t="shared" si="2"/>
        <v>0</v>
      </c>
      <c r="L7" s="420">
        <f t="shared" si="3"/>
        <v>0</v>
      </c>
      <c r="M7" s="28">
        <f t="shared" si="4"/>
        <v>0</v>
      </c>
    </row>
    <row r="8" spans="1:13" ht="60" x14ac:dyDescent="0.45">
      <c r="A8" s="14">
        <v>302</v>
      </c>
      <c r="B8" s="14" t="s">
        <v>7</v>
      </c>
      <c r="C8" s="418">
        <f>VLOOKUP(集計!A8,まとめ!$N$7:$P$75,3,FALSE)</f>
        <v>9</v>
      </c>
      <c r="D8" s="49" t="s">
        <v>74</v>
      </c>
      <c r="E8" s="15" t="s">
        <v>73</v>
      </c>
      <c r="F8" s="16"/>
      <c r="G8" s="16" t="s">
        <v>75</v>
      </c>
      <c r="H8" s="31"/>
      <c r="I8" s="33">
        <f t="shared" si="0"/>
        <v>0</v>
      </c>
      <c r="J8" s="5">
        <f t="shared" si="1"/>
        <v>0</v>
      </c>
      <c r="K8" s="5">
        <f t="shared" si="2"/>
        <v>1</v>
      </c>
      <c r="L8" s="420">
        <f t="shared" si="3"/>
        <v>0</v>
      </c>
      <c r="M8" s="28">
        <f t="shared" si="4"/>
        <v>0</v>
      </c>
    </row>
    <row r="9" spans="1:13" x14ac:dyDescent="0.45">
      <c r="A9" s="14">
        <v>303</v>
      </c>
      <c r="B9" s="14"/>
      <c r="C9" s="418">
        <f>VLOOKUP(集計!A9,まとめ!$N$7:$P$75,3,FALSE)</f>
        <v>8</v>
      </c>
      <c r="D9" s="49"/>
      <c r="E9" s="15"/>
      <c r="F9" s="16"/>
      <c r="G9" s="16"/>
      <c r="H9" s="31"/>
      <c r="I9" s="33">
        <f t="shared" si="0"/>
        <v>0</v>
      </c>
      <c r="J9" s="5">
        <f t="shared" si="1"/>
        <v>0</v>
      </c>
      <c r="K9" s="5">
        <f t="shared" si="2"/>
        <v>0</v>
      </c>
      <c r="L9" s="420">
        <f t="shared" si="3"/>
        <v>0</v>
      </c>
      <c r="M9" s="28">
        <f t="shared" si="4"/>
        <v>0</v>
      </c>
    </row>
    <row r="10" spans="1:13" ht="120.6" customHeight="1" x14ac:dyDescent="0.45">
      <c r="A10" s="14">
        <v>304</v>
      </c>
      <c r="B10" s="14" t="s">
        <v>6</v>
      </c>
      <c r="C10" s="418">
        <f>VLOOKUP(集計!A10,まとめ!$N$7:$P$75,3,FALSE)</f>
        <v>6</v>
      </c>
      <c r="D10" s="49" t="s">
        <v>366</v>
      </c>
      <c r="E10" s="15" t="s">
        <v>88</v>
      </c>
      <c r="F10" s="16" t="s">
        <v>367</v>
      </c>
      <c r="G10" s="16" t="s">
        <v>368</v>
      </c>
      <c r="H10" s="31"/>
      <c r="I10" s="33">
        <f t="shared" si="0"/>
        <v>0</v>
      </c>
      <c r="J10" s="5">
        <f t="shared" si="1"/>
        <v>0</v>
      </c>
      <c r="K10" s="5">
        <f t="shared" si="2"/>
        <v>0</v>
      </c>
      <c r="L10" s="420">
        <f t="shared" si="3"/>
        <v>1</v>
      </c>
      <c r="M10" s="28">
        <f t="shared" si="4"/>
        <v>0</v>
      </c>
    </row>
    <row r="11" spans="1:13" ht="183.6" customHeight="1" x14ac:dyDescent="0.45">
      <c r="A11" s="14">
        <v>305</v>
      </c>
      <c r="B11" s="14" t="s">
        <v>31</v>
      </c>
      <c r="C11" s="418">
        <f>VLOOKUP(集計!A11,まとめ!$N$7:$P$75,3,FALSE)</f>
        <v>6</v>
      </c>
      <c r="D11" s="49"/>
      <c r="E11" s="15" t="s">
        <v>77</v>
      </c>
      <c r="F11" s="16"/>
      <c r="G11" s="16" t="s">
        <v>365</v>
      </c>
      <c r="H11" s="31"/>
      <c r="I11" s="33">
        <f t="shared" si="0"/>
        <v>1</v>
      </c>
      <c r="J11" s="5">
        <f t="shared" si="1"/>
        <v>0</v>
      </c>
      <c r="K11" s="5">
        <f t="shared" si="2"/>
        <v>0</v>
      </c>
      <c r="L11" s="420">
        <f t="shared" si="3"/>
        <v>0</v>
      </c>
      <c r="M11" s="28">
        <f t="shared" si="4"/>
        <v>0</v>
      </c>
    </row>
    <row r="12" spans="1:13" x14ac:dyDescent="0.45">
      <c r="A12" s="14">
        <v>306</v>
      </c>
      <c r="B12" s="14" t="s">
        <v>42</v>
      </c>
      <c r="C12" s="418">
        <f>VLOOKUP(集計!A12,まとめ!$N$7:$P$75,3,FALSE)</f>
        <v>2</v>
      </c>
      <c r="D12" s="49"/>
      <c r="E12" s="15"/>
      <c r="F12" s="16"/>
      <c r="G12" s="16"/>
      <c r="H12" s="31"/>
      <c r="I12" s="33">
        <f t="shared" si="0"/>
        <v>0</v>
      </c>
      <c r="J12" s="5">
        <f t="shared" si="1"/>
        <v>0</v>
      </c>
      <c r="K12" s="5">
        <f t="shared" si="2"/>
        <v>0</v>
      </c>
      <c r="L12" s="420">
        <f t="shared" si="3"/>
        <v>0</v>
      </c>
      <c r="M12" s="28">
        <f t="shared" si="4"/>
        <v>0</v>
      </c>
    </row>
    <row r="13" spans="1:13" x14ac:dyDescent="0.45">
      <c r="A13" s="14">
        <v>401</v>
      </c>
      <c r="B13" s="14" t="s">
        <v>8</v>
      </c>
      <c r="C13" s="418">
        <f>VLOOKUP(集計!A13,まとめ!$N$7:$P$75,3,FALSE)</f>
        <v>3</v>
      </c>
      <c r="D13" s="49"/>
      <c r="E13" s="7"/>
      <c r="F13" s="16"/>
      <c r="G13" s="16"/>
      <c r="H13" s="31"/>
      <c r="I13" s="33">
        <f t="shared" si="0"/>
        <v>0</v>
      </c>
      <c r="J13" s="5">
        <f t="shared" si="1"/>
        <v>0</v>
      </c>
      <c r="K13" s="5">
        <f t="shared" si="2"/>
        <v>0</v>
      </c>
      <c r="L13" s="420">
        <f t="shared" si="3"/>
        <v>0</v>
      </c>
      <c r="M13" s="28">
        <f t="shared" si="4"/>
        <v>0</v>
      </c>
    </row>
    <row r="14" spans="1:13" x14ac:dyDescent="0.45">
      <c r="A14" s="14">
        <v>402</v>
      </c>
      <c r="B14" s="14" t="s">
        <v>9</v>
      </c>
      <c r="C14" s="418">
        <f>VLOOKUP(集計!A14,まとめ!$N$7:$P$75,3,FALSE)</f>
        <v>33</v>
      </c>
      <c r="D14" s="49"/>
      <c r="E14" s="7"/>
      <c r="F14" s="16"/>
      <c r="G14" s="16"/>
      <c r="H14" s="31"/>
      <c r="I14" s="33">
        <f t="shared" si="0"/>
        <v>0</v>
      </c>
      <c r="J14" s="5">
        <f t="shared" si="1"/>
        <v>0</v>
      </c>
      <c r="K14" s="5">
        <f t="shared" si="2"/>
        <v>0</v>
      </c>
      <c r="L14" s="420">
        <f t="shared" si="3"/>
        <v>0</v>
      </c>
      <c r="M14" s="28">
        <f t="shared" si="4"/>
        <v>0</v>
      </c>
    </row>
    <row r="15" spans="1:13" ht="312.60000000000002" customHeight="1" x14ac:dyDescent="0.45">
      <c r="A15" s="14">
        <v>403</v>
      </c>
      <c r="B15" s="14" t="s">
        <v>10</v>
      </c>
      <c r="C15" s="418">
        <f>VLOOKUP(集計!A15,まとめ!$N$7:$P$75,3,FALSE)</f>
        <v>28</v>
      </c>
      <c r="D15" s="49" t="s">
        <v>371</v>
      </c>
      <c r="E15" s="7" t="s">
        <v>77</v>
      </c>
      <c r="F15" s="16"/>
      <c r="G15" s="16" t="s">
        <v>372</v>
      </c>
      <c r="H15" s="31"/>
      <c r="I15" s="33">
        <f t="shared" si="0"/>
        <v>1</v>
      </c>
      <c r="J15" s="5">
        <f t="shared" si="1"/>
        <v>0</v>
      </c>
      <c r="K15" s="5">
        <f t="shared" si="2"/>
        <v>0</v>
      </c>
      <c r="L15" s="420">
        <f t="shared" si="3"/>
        <v>0</v>
      </c>
      <c r="M15" s="28">
        <f t="shared" si="4"/>
        <v>0</v>
      </c>
    </row>
    <row r="16" spans="1:13" x14ac:dyDescent="0.45">
      <c r="A16" s="14">
        <v>404</v>
      </c>
      <c r="B16" s="14" t="s">
        <v>32</v>
      </c>
      <c r="C16" s="418">
        <f>VLOOKUP(集計!A16,まとめ!$N$7:$P$75,3,FALSE)</f>
        <v>4</v>
      </c>
      <c r="D16" s="49"/>
      <c r="E16" s="7"/>
      <c r="F16" s="16"/>
      <c r="G16" s="16"/>
      <c r="H16" s="31"/>
      <c r="I16" s="33">
        <f t="shared" si="0"/>
        <v>0</v>
      </c>
      <c r="J16" s="5">
        <f t="shared" si="1"/>
        <v>0</v>
      </c>
      <c r="K16" s="5">
        <f t="shared" si="2"/>
        <v>0</v>
      </c>
      <c r="L16" s="420">
        <f t="shared" si="3"/>
        <v>0</v>
      </c>
      <c r="M16" s="28">
        <f t="shared" si="4"/>
        <v>0</v>
      </c>
    </row>
    <row r="17" spans="1:13" x14ac:dyDescent="0.45">
      <c r="A17" s="14">
        <v>405</v>
      </c>
      <c r="B17" s="14" t="s">
        <v>33</v>
      </c>
      <c r="C17" s="418">
        <f>VLOOKUP(集計!A17,まとめ!$N$7:$P$75,3,FALSE)</f>
        <v>0</v>
      </c>
      <c r="D17" s="49"/>
      <c r="E17" s="7"/>
      <c r="F17" s="16"/>
      <c r="G17" s="16"/>
      <c r="H17" s="31"/>
      <c r="I17" s="33">
        <f t="shared" si="0"/>
        <v>0</v>
      </c>
      <c r="J17" s="5">
        <f t="shared" si="1"/>
        <v>0</v>
      </c>
      <c r="K17" s="5">
        <f t="shared" si="2"/>
        <v>0</v>
      </c>
      <c r="L17" s="420">
        <f t="shared" si="3"/>
        <v>0</v>
      </c>
      <c r="M17" s="28">
        <f t="shared" si="4"/>
        <v>0</v>
      </c>
    </row>
    <row r="18" spans="1:13" x14ac:dyDescent="0.45">
      <c r="A18" s="14">
        <v>406</v>
      </c>
      <c r="B18" s="14"/>
      <c r="C18" s="418">
        <f>VLOOKUP(集計!A18,まとめ!$N$7:$P$75,3,FALSE)</f>
        <v>0</v>
      </c>
      <c r="D18" s="49"/>
      <c r="E18" s="15"/>
      <c r="F18" s="16"/>
      <c r="G18" s="16"/>
      <c r="H18" s="31"/>
      <c r="I18" s="33">
        <f t="shared" si="0"/>
        <v>0</v>
      </c>
      <c r="J18" s="5">
        <f t="shared" si="1"/>
        <v>0</v>
      </c>
      <c r="K18" s="5">
        <f t="shared" si="2"/>
        <v>0</v>
      </c>
      <c r="L18" s="420">
        <f t="shared" si="3"/>
        <v>0</v>
      </c>
      <c r="M18" s="28">
        <f t="shared" si="4"/>
        <v>0</v>
      </c>
    </row>
    <row r="19" spans="1:13" x14ac:dyDescent="0.45">
      <c r="A19" s="14">
        <v>501</v>
      </c>
      <c r="B19" s="14" t="s">
        <v>11</v>
      </c>
      <c r="C19" s="418">
        <f>VLOOKUP(集計!A19,まとめ!$N$7:$P$75,3,FALSE)</f>
        <v>7</v>
      </c>
      <c r="D19" s="49"/>
      <c r="E19" s="15" t="s">
        <v>73</v>
      </c>
      <c r="F19" s="16"/>
      <c r="G19" s="16"/>
      <c r="H19" s="31"/>
      <c r="I19" s="33">
        <f t="shared" si="0"/>
        <v>0</v>
      </c>
      <c r="J19" s="5">
        <f t="shared" si="1"/>
        <v>0</v>
      </c>
      <c r="K19" s="5">
        <f t="shared" si="2"/>
        <v>1</v>
      </c>
      <c r="L19" s="420">
        <f t="shared" si="3"/>
        <v>0</v>
      </c>
      <c r="M19" s="28">
        <f t="shared" si="4"/>
        <v>0</v>
      </c>
    </row>
    <row r="20" spans="1:13" x14ac:dyDescent="0.45">
      <c r="A20" s="14">
        <v>502</v>
      </c>
      <c r="B20" s="14"/>
      <c r="C20" s="418">
        <f>VLOOKUP(集計!A20,まとめ!$N$7:$P$75,3,FALSE)</f>
        <v>0</v>
      </c>
      <c r="D20" s="49"/>
      <c r="E20" s="15"/>
      <c r="F20" s="16"/>
      <c r="G20" s="16"/>
      <c r="H20" s="31"/>
      <c r="I20" s="33">
        <f t="shared" si="0"/>
        <v>0</v>
      </c>
      <c r="J20" s="5">
        <f t="shared" si="1"/>
        <v>0</v>
      </c>
      <c r="K20" s="5">
        <f t="shared" si="2"/>
        <v>0</v>
      </c>
      <c r="L20" s="420">
        <f t="shared" si="3"/>
        <v>0</v>
      </c>
      <c r="M20" s="28">
        <f t="shared" si="4"/>
        <v>0</v>
      </c>
    </row>
    <row r="21" spans="1:13" x14ac:dyDescent="0.45">
      <c r="A21" s="14">
        <v>503</v>
      </c>
      <c r="B21" s="14" t="s">
        <v>12</v>
      </c>
      <c r="C21" s="418">
        <f>VLOOKUP(集計!A21,まとめ!$N$7:$P$75,3,FALSE)</f>
        <v>2</v>
      </c>
      <c r="D21" s="49"/>
      <c r="E21" s="7"/>
      <c r="F21" s="16"/>
      <c r="G21" s="16"/>
      <c r="H21" s="31"/>
      <c r="I21" s="33">
        <f t="shared" si="0"/>
        <v>0</v>
      </c>
      <c r="J21" s="5">
        <f t="shared" si="1"/>
        <v>0</v>
      </c>
      <c r="K21" s="5">
        <f t="shared" si="2"/>
        <v>0</v>
      </c>
      <c r="L21" s="420">
        <f t="shared" si="3"/>
        <v>0</v>
      </c>
      <c r="M21" s="28">
        <f t="shared" si="4"/>
        <v>0</v>
      </c>
    </row>
    <row r="22" spans="1:13" x14ac:dyDescent="0.45">
      <c r="A22" s="14">
        <v>504</v>
      </c>
      <c r="B22" s="14" t="s">
        <v>13</v>
      </c>
      <c r="C22" s="418">
        <f>VLOOKUP(集計!A22,まとめ!$N$7:$P$75,3,FALSE)</f>
        <v>4</v>
      </c>
      <c r="D22" s="49" t="s">
        <v>76</v>
      </c>
      <c r="E22" s="7" t="s">
        <v>97</v>
      </c>
      <c r="F22" s="16"/>
      <c r="G22" s="16" t="s">
        <v>78</v>
      </c>
      <c r="H22" s="31"/>
      <c r="I22" s="33">
        <f t="shared" si="0"/>
        <v>1</v>
      </c>
      <c r="J22" s="5">
        <f t="shared" si="1"/>
        <v>0</v>
      </c>
      <c r="K22" s="5">
        <f t="shared" si="2"/>
        <v>0</v>
      </c>
      <c r="L22" s="420">
        <f t="shared" si="3"/>
        <v>0</v>
      </c>
      <c r="M22" s="28">
        <f t="shared" si="4"/>
        <v>0</v>
      </c>
    </row>
    <row r="23" spans="1:13" x14ac:dyDescent="0.45">
      <c r="A23" s="14">
        <v>505</v>
      </c>
      <c r="B23" s="14" t="s">
        <v>43</v>
      </c>
      <c r="C23" s="418">
        <f>VLOOKUP(集計!A23,まとめ!$N$7:$P$75,3,FALSE)</f>
        <v>4</v>
      </c>
      <c r="D23" s="49"/>
      <c r="E23" s="7" t="s">
        <v>73</v>
      </c>
      <c r="F23" s="16"/>
      <c r="G23" s="16"/>
      <c r="H23" s="31"/>
      <c r="I23" s="33">
        <f t="shared" si="0"/>
        <v>0</v>
      </c>
      <c r="J23" s="5">
        <f t="shared" si="1"/>
        <v>0</v>
      </c>
      <c r="K23" s="5">
        <f t="shared" si="2"/>
        <v>1</v>
      </c>
      <c r="L23" s="420">
        <f t="shared" si="3"/>
        <v>0</v>
      </c>
      <c r="M23" s="28">
        <f t="shared" si="4"/>
        <v>0</v>
      </c>
    </row>
    <row r="24" spans="1:13" x14ac:dyDescent="0.45">
      <c r="A24" s="14">
        <v>506</v>
      </c>
      <c r="B24" s="14" t="s">
        <v>57</v>
      </c>
      <c r="C24" s="418">
        <f>VLOOKUP(集計!A24,まとめ!$N$7:$P$75,3,FALSE)</f>
        <v>4</v>
      </c>
      <c r="D24" s="49"/>
      <c r="E24" s="7"/>
      <c r="F24" s="16"/>
      <c r="G24" s="16"/>
      <c r="H24" s="31"/>
      <c r="I24" s="33">
        <f t="shared" si="0"/>
        <v>0</v>
      </c>
      <c r="J24" s="5">
        <f t="shared" si="1"/>
        <v>0</v>
      </c>
      <c r="K24" s="5">
        <f t="shared" si="2"/>
        <v>0</v>
      </c>
      <c r="L24" s="420">
        <f t="shared" si="3"/>
        <v>0</v>
      </c>
      <c r="M24" s="28">
        <f t="shared" si="4"/>
        <v>0</v>
      </c>
    </row>
    <row r="25" spans="1:13" x14ac:dyDescent="0.45">
      <c r="A25" s="14">
        <v>601</v>
      </c>
      <c r="B25" s="14"/>
      <c r="C25" s="418">
        <f>VLOOKUP(集計!A25,まとめ!$N$7:$P$75,3,FALSE)</f>
        <v>0</v>
      </c>
      <c r="D25" s="49"/>
      <c r="E25" s="7"/>
      <c r="F25" s="16"/>
      <c r="G25" s="16"/>
      <c r="H25" s="31"/>
      <c r="I25" s="33">
        <f t="shared" si="0"/>
        <v>0</v>
      </c>
      <c r="J25" s="5">
        <f t="shared" si="1"/>
        <v>0</v>
      </c>
      <c r="K25" s="5">
        <f t="shared" si="2"/>
        <v>0</v>
      </c>
      <c r="L25" s="420">
        <f t="shared" si="3"/>
        <v>0</v>
      </c>
      <c r="M25" s="28">
        <f t="shared" si="4"/>
        <v>0</v>
      </c>
    </row>
    <row r="26" spans="1:13" ht="60" x14ac:dyDescent="0.45">
      <c r="A26" s="14">
        <v>602</v>
      </c>
      <c r="B26" s="14" t="s">
        <v>14</v>
      </c>
      <c r="C26" s="418">
        <f>VLOOKUP(集計!A26,まとめ!$N$7:$P$75,3,FALSE)</f>
        <v>34</v>
      </c>
      <c r="D26" s="49" t="s">
        <v>79</v>
      </c>
      <c r="E26" s="7" t="s">
        <v>99</v>
      </c>
      <c r="F26" s="16" t="s">
        <v>80</v>
      </c>
      <c r="G26" s="16" t="s">
        <v>81</v>
      </c>
      <c r="H26" s="31"/>
      <c r="I26" s="33">
        <f t="shared" si="0"/>
        <v>0</v>
      </c>
      <c r="J26" s="5">
        <f t="shared" si="1"/>
        <v>1</v>
      </c>
      <c r="K26" s="5">
        <f t="shared" si="2"/>
        <v>0</v>
      </c>
      <c r="L26" s="420">
        <f t="shared" si="3"/>
        <v>0</v>
      </c>
      <c r="M26" s="28">
        <f t="shared" si="4"/>
        <v>0</v>
      </c>
    </row>
    <row r="27" spans="1:13" x14ac:dyDescent="0.45">
      <c r="A27" s="14">
        <v>603</v>
      </c>
      <c r="B27" s="14" t="s">
        <v>34</v>
      </c>
      <c r="C27" s="418">
        <f>VLOOKUP(集計!A27,まとめ!$N$7:$P$75,3,FALSE)</f>
        <v>0</v>
      </c>
      <c r="D27" s="49"/>
      <c r="E27" s="7" t="s">
        <v>73</v>
      </c>
      <c r="F27" s="16"/>
      <c r="G27" s="16" t="s">
        <v>82</v>
      </c>
      <c r="H27" s="31"/>
      <c r="I27" s="33">
        <f t="shared" si="0"/>
        <v>0</v>
      </c>
      <c r="J27" s="5">
        <f t="shared" si="1"/>
        <v>0</v>
      </c>
      <c r="K27" s="5">
        <f t="shared" si="2"/>
        <v>1</v>
      </c>
      <c r="L27" s="420">
        <f t="shared" si="3"/>
        <v>0</v>
      </c>
      <c r="M27" s="28">
        <f t="shared" si="4"/>
        <v>0</v>
      </c>
    </row>
    <row r="28" spans="1:13" x14ac:dyDescent="0.45">
      <c r="A28" s="14">
        <v>604</v>
      </c>
      <c r="B28" s="14" t="s">
        <v>35</v>
      </c>
      <c r="C28" s="418">
        <f>VLOOKUP(集計!A28,まとめ!$N$7:$P$75,3,FALSE)</f>
        <v>7</v>
      </c>
      <c r="D28" s="49"/>
      <c r="E28" s="7" t="s">
        <v>83</v>
      </c>
      <c r="F28" s="16"/>
      <c r="G28" s="16" t="s">
        <v>84</v>
      </c>
      <c r="H28" s="31"/>
      <c r="I28" s="33">
        <f t="shared" si="0"/>
        <v>0</v>
      </c>
      <c r="J28" s="5">
        <f t="shared" si="1"/>
        <v>0</v>
      </c>
      <c r="K28" s="5">
        <f t="shared" si="2"/>
        <v>0</v>
      </c>
      <c r="L28" s="420">
        <f t="shared" si="3"/>
        <v>0</v>
      </c>
      <c r="M28" s="28">
        <f t="shared" si="4"/>
        <v>1</v>
      </c>
    </row>
    <row r="29" spans="1:13" x14ac:dyDescent="0.45">
      <c r="A29" s="14">
        <v>605</v>
      </c>
      <c r="B29" s="14" t="s">
        <v>36</v>
      </c>
      <c r="C29" s="418">
        <f>VLOOKUP(集計!A29,まとめ!$N$7:$P$75,3,FALSE)</f>
        <v>4</v>
      </c>
      <c r="D29" s="49"/>
      <c r="E29" s="7"/>
      <c r="F29" s="16"/>
      <c r="G29" s="16"/>
      <c r="H29" s="31"/>
      <c r="I29" s="33">
        <f t="shared" si="0"/>
        <v>0</v>
      </c>
      <c r="J29" s="5">
        <f t="shared" si="1"/>
        <v>0</v>
      </c>
      <c r="K29" s="5">
        <f t="shared" si="2"/>
        <v>0</v>
      </c>
      <c r="L29" s="420">
        <f t="shared" si="3"/>
        <v>0</v>
      </c>
      <c r="M29" s="28">
        <f t="shared" si="4"/>
        <v>0</v>
      </c>
    </row>
    <row r="30" spans="1:13" ht="30" x14ac:dyDescent="0.45">
      <c r="A30" s="14">
        <v>606</v>
      </c>
      <c r="B30" s="14" t="s">
        <v>44</v>
      </c>
      <c r="C30" s="418">
        <f>VLOOKUP(集計!A30,まとめ!$N$7:$P$75,3,FALSE)</f>
        <v>4</v>
      </c>
      <c r="D30" s="49" t="s">
        <v>85</v>
      </c>
      <c r="E30" s="7" t="s">
        <v>73</v>
      </c>
      <c r="F30" s="16"/>
      <c r="G30" s="16" t="s">
        <v>86</v>
      </c>
      <c r="H30" s="31"/>
      <c r="I30" s="33">
        <f t="shared" si="0"/>
        <v>0</v>
      </c>
      <c r="J30" s="5">
        <f t="shared" si="1"/>
        <v>0</v>
      </c>
      <c r="K30" s="5">
        <f t="shared" si="2"/>
        <v>1</v>
      </c>
      <c r="L30" s="420">
        <f t="shared" si="3"/>
        <v>0</v>
      </c>
      <c r="M30" s="28">
        <f t="shared" si="4"/>
        <v>0</v>
      </c>
    </row>
    <row r="31" spans="1:13" x14ac:dyDescent="0.45">
      <c r="A31" s="14">
        <v>701</v>
      </c>
      <c r="B31" s="14" t="s">
        <v>37</v>
      </c>
      <c r="C31" s="418">
        <f>VLOOKUP(集計!A31,まとめ!$N$7:$P$75,3,FALSE)</f>
        <v>3</v>
      </c>
      <c r="D31" s="49"/>
      <c r="E31" s="7"/>
      <c r="F31" s="16"/>
      <c r="G31" s="16"/>
      <c r="H31" s="31"/>
      <c r="I31" s="33">
        <f t="shared" si="0"/>
        <v>0</v>
      </c>
      <c r="J31" s="5">
        <f t="shared" si="1"/>
        <v>0</v>
      </c>
      <c r="K31" s="5">
        <f t="shared" si="2"/>
        <v>0</v>
      </c>
      <c r="L31" s="420">
        <f t="shared" si="3"/>
        <v>0</v>
      </c>
      <c r="M31" s="28">
        <f t="shared" si="4"/>
        <v>0</v>
      </c>
    </row>
    <row r="32" spans="1:13" ht="139.19999999999999" customHeight="1" x14ac:dyDescent="0.45">
      <c r="A32" s="14">
        <v>702</v>
      </c>
      <c r="B32" s="14" t="s">
        <v>374</v>
      </c>
      <c r="C32" s="418">
        <f>VLOOKUP(集計!A32,まとめ!$N$7:$P$75,3,FALSE)</f>
        <v>0</v>
      </c>
      <c r="D32" s="49" t="s">
        <v>373</v>
      </c>
      <c r="E32" s="7" t="s">
        <v>88</v>
      </c>
      <c r="F32" s="16" t="s">
        <v>375</v>
      </c>
      <c r="G32" s="16" t="s">
        <v>376</v>
      </c>
      <c r="H32" s="31"/>
      <c r="I32" s="33">
        <f t="shared" si="0"/>
        <v>0</v>
      </c>
      <c r="J32" s="5">
        <f t="shared" si="1"/>
        <v>0</v>
      </c>
      <c r="K32" s="5">
        <f t="shared" si="2"/>
        <v>0</v>
      </c>
      <c r="L32" s="420">
        <f t="shared" si="3"/>
        <v>1</v>
      </c>
      <c r="M32" s="28">
        <f t="shared" si="4"/>
        <v>0</v>
      </c>
    </row>
    <row r="33" spans="1:13" x14ac:dyDescent="0.45">
      <c r="A33" s="14">
        <v>703</v>
      </c>
      <c r="B33" s="14" t="s">
        <v>15</v>
      </c>
      <c r="C33" s="418">
        <f>VLOOKUP(集計!A33,まとめ!$N$7:$P$75,3,FALSE)</f>
        <v>3</v>
      </c>
      <c r="D33" s="49"/>
      <c r="E33" s="7" t="s">
        <v>73</v>
      </c>
      <c r="F33" s="16"/>
      <c r="G33" s="16"/>
      <c r="H33" s="31"/>
      <c r="I33" s="33">
        <f t="shared" si="0"/>
        <v>0</v>
      </c>
      <c r="J33" s="5">
        <f t="shared" si="1"/>
        <v>0</v>
      </c>
      <c r="K33" s="5">
        <f t="shared" si="2"/>
        <v>1</v>
      </c>
      <c r="L33" s="420">
        <f t="shared" si="3"/>
        <v>0</v>
      </c>
      <c r="M33" s="28">
        <f t="shared" si="4"/>
        <v>0</v>
      </c>
    </row>
    <row r="34" spans="1:13" x14ac:dyDescent="0.45">
      <c r="A34" s="14">
        <v>704</v>
      </c>
      <c r="B34" s="14" t="s">
        <v>45</v>
      </c>
      <c r="C34" s="418">
        <f>VLOOKUP(集計!A34,まとめ!$N$7:$P$75,3,FALSE)</f>
        <v>0</v>
      </c>
      <c r="D34" s="49"/>
      <c r="E34" s="7"/>
      <c r="F34" s="16"/>
      <c r="G34" s="16"/>
      <c r="H34" s="31"/>
      <c r="I34" s="33">
        <f t="shared" si="0"/>
        <v>0</v>
      </c>
      <c r="J34" s="5">
        <f t="shared" si="1"/>
        <v>0</v>
      </c>
      <c r="K34" s="5">
        <f t="shared" si="2"/>
        <v>0</v>
      </c>
      <c r="L34" s="420">
        <f t="shared" si="3"/>
        <v>0</v>
      </c>
      <c r="M34" s="28">
        <f t="shared" si="4"/>
        <v>0</v>
      </c>
    </row>
    <row r="35" spans="1:13" x14ac:dyDescent="0.45">
      <c r="A35" s="14">
        <v>705</v>
      </c>
      <c r="B35" s="14" t="s">
        <v>38</v>
      </c>
      <c r="C35" s="418">
        <f>VLOOKUP(集計!A35,まとめ!$N$7:$P$75,3,FALSE)</f>
        <v>0</v>
      </c>
      <c r="D35" s="49"/>
      <c r="E35" s="15" t="s">
        <v>77</v>
      </c>
      <c r="F35" s="16"/>
      <c r="G35" s="16"/>
      <c r="H35" s="31"/>
      <c r="I35" s="33">
        <f t="shared" si="0"/>
        <v>1</v>
      </c>
      <c r="J35" s="5">
        <f t="shared" si="1"/>
        <v>0</v>
      </c>
      <c r="K35" s="5">
        <f t="shared" si="2"/>
        <v>0</v>
      </c>
      <c r="L35" s="420">
        <f t="shared" si="3"/>
        <v>0</v>
      </c>
      <c r="M35" s="28">
        <f t="shared" si="4"/>
        <v>0</v>
      </c>
    </row>
    <row r="36" spans="1:13" ht="45" x14ac:dyDescent="0.45">
      <c r="A36" s="14">
        <v>706</v>
      </c>
      <c r="B36" s="14" t="s">
        <v>16</v>
      </c>
      <c r="C36" s="418">
        <f>VLOOKUP(集計!A36,まとめ!$N$7:$P$75,3,FALSE)</f>
        <v>1</v>
      </c>
      <c r="D36" s="49" t="s">
        <v>87</v>
      </c>
      <c r="E36" s="15" t="s">
        <v>88</v>
      </c>
      <c r="F36" s="16" t="s">
        <v>89</v>
      </c>
      <c r="G36" s="16" t="s">
        <v>90</v>
      </c>
      <c r="H36" s="31"/>
      <c r="I36" s="33">
        <f t="shared" si="0"/>
        <v>0</v>
      </c>
      <c r="J36" s="5">
        <f t="shared" si="1"/>
        <v>0</v>
      </c>
      <c r="K36" s="5">
        <f t="shared" si="2"/>
        <v>0</v>
      </c>
      <c r="L36" s="420">
        <f t="shared" si="3"/>
        <v>1</v>
      </c>
      <c r="M36" s="28">
        <f t="shared" si="4"/>
        <v>0</v>
      </c>
    </row>
    <row r="37" spans="1:13" x14ac:dyDescent="0.45">
      <c r="A37" s="14">
        <v>801</v>
      </c>
      <c r="B37" s="14" t="s">
        <v>17</v>
      </c>
      <c r="C37" s="418">
        <f>VLOOKUP(集計!A37,まとめ!$N$7:$P$75,3,FALSE)</f>
        <v>6</v>
      </c>
      <c r="D37" s="49"/>
      <c r="E37" s="15"/>
      <c r="F37" s="16"/>
      <c r="G37" s="16"/>
      <c r="H37" s="31"/>
      <c r="I37" s="33">
        <f t="shared" si="0"/>
        <v>0</v>
      </c>
      <c r="J37" s="5">
        <f t="shared" si="1"/>
        <v>0</v>
      </c>
      <c r="K37" s="5">
        <f t="shared" si="2"/>
        <v>0</v>
      </c>
      <c r="L37" s="420">
        <f t="shared" si="3"/>
        <v>0</v>
      </c>
      <c r="M37" s="28">
        <f t="shared" si="4"/>
        <v>0</v>
      </c>
    </row>
    <row r="38" spans="1:13" x14ac:dyDescent="0.45">
      <c r="A38" s="14">
        <v>802</v>
      </c>
      <c r="B38" s="14" t="s">
        <v>65</v>
      </c>
      <c r="C38" s="418">
        <f>VLOOKUP(集計!A38,まとめ!$N$7:$P$75,3,FALSE)</f>
        <v>7</v>
      </c>
      <c r="D38" s="49"/>
      <c r="E38" s="7" t="s">
        <v>77</v>
      </c>
      <c r="F38" s="16"/>
      <c r="G38" s="16"/>
      <c r="H38" s="31"/>
      <c r="I38" s="33">
        <f t="shared" si="0"/>
        <v>1</v>
      </c>
      <c r="J38" s="5">
        <f t="shared" si="1"/>
        <v>0</v>
      </c>
      <c r="K38" s="5">
        <f t="shared" si="2"/>
        <v>0</v>
      </c>
      <c r="L38" s="420">
        <f t="shared" si="3"/>
        <v>0</v>
      </c>
      <c r="M38" s="28">
        <f t="shared" si="4"/>
        <v>0</v>
      </c>
    </row>
    <row r="39" spans="1:13" ht="30" x14ac:dyDescent="0.45">
      <c r="A39" s="14">
        <v>803</v>
      </c>
      <c r="B39" s="14" t="s">
        <v>46</v>
      </c>
      <c r="C39" s="418">
        <f>VLOOKUP(集計!A39,まとめ!$N$7:$P$75,3,FALSE)</f>
        <v>4</v>
      </c>
      <c r="D39" s="49" t="s">
        <v>91</v>
      </c>
      <c r="E39" s="15" t="s">
        <v>77</v>
      </c>
      <c r="F39" s="16" t="s">
        <v>92</v>
      </c>
      <c r="G39" s="16" t="s">
        <v>93</v>
      </c>
      <c r="H39" s="31"/>
      <c r="I39" s="33">
        <f t="shared" si="0"/>
        <v>1</v>
      </c>
      <c r="J39" s="5">
        <f t="shared" si="1"/>
        <v>0</v>
      </c>
      <c r="K39" s="5">
        <f t="shared" si="2"/>
        <v>0</v>
      </c>
      <c r="L39" s="420">
        <f t="shared" si="3"/>
        <v>0</v>
      </c>
      <c r="M39" s="28">
        <f t="shared" si="4"/>
        <v>0</v>
      </c>
    </row>
    <row r="40" spans="1:13" x14ac:dyDescent="0.45">
      <c r="A40" s="14">
        <v>804</v>
      </c>
      <c r="B40" s="14" t="s">
        <v>18</v>
      </c>
      <c r="C40" s="418">
        <f>VLOOKUP(集計!A40,まとめ!$N$7:$P$75,3,FALSE)</f>
        <v>0</v>
      </c>
      <c r="D40" s="49" t="s">
        <v>94</v>
      </c>
      <c r="E40" s="15" t="s">
        <v>83</v>
      </c>
      <c r="F40" s="16"/>
      <c r="G40" s="16"/>
      <c r="H40" s="31"/>
      <c r="I40" s="33">
        <f t="shared" si="0"/>
        <v>0</v>
      </c>
      <c r="J40" s="5">
        <f t="shared" si="1"/>
        <v>0</v>
      </c>
      <c r="K40" s="5">
        <f t="shared" si="2"/>
        <v>0</v>
      </c>
      <c r="L40" s="420">
        <f t="shared" si="3"/>
        <v>0</v>
      </c>
      <c r="M40" s="28">
        <f t="shared" si="4"/>
        <v>1</v>
      </c>
    </row>
    <row r="41" spans="1:13" x14ac:dyDescent="0.45">
      <c r="A41" s="14">
        <v>805</v>
      </c>
      <c r="B41" s="14" t="s">
        <v>47</v>
      </c>
      <c r="C41" s="418">
        <f>VLOOKUP(集計!A41,まとめ!$N$7:$P$75,3,FALSE)</f>
        <v>1</v>
      </c>
      <c r="D41" s="49"/>
      <c r="E41" s="15"/>
      <c r="F41" s="16"/>
      <c r="G41" s="16"/>
      <c r="H41" s="31"/>
      <c r="I41" s="33">
        <f t="shared" si="0"/>
        <v>0</v>
      </c>
      <c r="J41" s="5">
        <f t="shared" si="1"/>
        <v>0</v>
      </c>
      <c r="K41" s="5">
        <f t="shared" si="2"/>
        <v>0</v>
      </c>
      <c r="L41" s="420">
        <f t="shared" si="3"/>
        <v>0</v>
      </c>
      <c r="M41" s="28">
        <f t="shared" si="4"/>
        <v>0</v>
      </c>
    </row>
    <row r="42" spans="1:13" ht="180" x14ac:dyDescent="0.45">
      <c r="A42" s="14">
        <v>806</v>
      </c>
      <c r="B42" s="14" t="s">
        <v>48</v>
      </c>
      <c r="C42" s="418">
        <f>VLOOKUP(集計!A42,まとめ!$N$7:$P$75,3,FALSE)</f>
        <v>4</v>
      </c>
      <c r="D42" s="49" t="s">
        <v>95</v>
      </c>
      <c r="E42" s="15" t="s">
        <v>77</v>
      </c>
      <c r="F42" s="16"/>
      <c r="G42" s="16" t="s">
        <v>111</v>
      </c>
      <c r="H42" s="31"/>
      <c r="I42" s="33">
        <f t="shared" si="0"/>
        <v>1</v>
      </c>
      <c r="J42" s="5">
        <f t="shared" si="1"/>
        <v>0</v>
      </c>
      <c r="K42" s="5">
        <f t="shared" si="2"/>
        <v>0</v>
      </c>
      <c r="L42" s="420">
        <f t="shared" si="3"/>
        <v>0</v>
      </c>
      <c r="M42" s="28">
        <f t="shared" si="4"/>
        <v>0</v>
      </c>
    </row>
    <row r="43" spans="1:13" ht="60" x14ac:dyDescent="0.45">
      <c r="A43" s="14">
        <v>901</v>
      </c>
      <c r="B43" s="14" t="s">
        <v>53</v>
      </c>
      <c r="C43" s="418">
        <f>VLOOKUP(集計!A43,まとめ!$N$7:$P$75,3,FALSE)</f>
        <v>0</v>
      </c>
      <c r="D43" s="49"/>
      <c r="E43" s="15" t="s">
        <v>88</v>
      </c>
      <c r="F43" s="16" t="s">
        <v>370</v>
      </c>
      <c r="G43" s="16"/>
      <c r="H43" s="31"/>
      <c r="I43" s="33">
        <f t="shared" si="0"/>
        <v>0</v>
      </c>
      <c r="J43" s="5">
        <f t="shared" si="1"/>
        <v>0</v>
      </c>
      <c r="K43" s="5">
        <f t="shared" si="2"/>
        <v>0</v>
      </c>
      <c r="L43" s="420">
        <f t="shared" si="3"/>
        <v>1</v>
      </c>
      <c r="M43" s="28">
        <f t="shared" si="4"/>
        <v>0</v>
      </c>
    </row>
    <row r="44" spans="1:13" x14ac:dyDescent="0.45">
      <c r="A44" s="14">
        <v>902</v>
      </c>
      <c r="B44" s="14" t="s">
        <v>19</v>
      </c>
      <c r="C44" s="418">
        <f>VLOOKUP(集計!A44,まとめ!$N$7:$P$75,3,FALSE)</f>
        <v>5</v>
      </c>
      <c r="D44" s="49" t="s">
        <v>364</v>
      </c>
      <c r="E44" s="15" t="s">
        <v>77</v>
      </c>
      <c r="F44" s="16"/>
      <c r="G44" s="16"/>
      <c r="H44" s="31"/>
      <c r="I44" s="33">
        <f t="shared" si="0"/>
        <v>1</v>
      </c>
      <c r="J44" s="5">
        <f t="shared" si="1"/>
        <v>0</v>
      </c>
      <c r="K44" s="5">
        <f t="shared" si="2"/>
        <v>0</v>
      </c>
      <c r="L44" s="420">
        <f t="shared" si="3"/>
        <v>0</v>
      </c>
      <c r="M44" s="28">
        <f t="shared" si="4"/>
        <v>0</v>
      </c>
    </row>
    <row r="45" spans="1:13" x14ac:dyDescent="0.45">
      <c r="A45" s="14">
        <v>903</v>
      </c>
      <c r="B45" s="14" t="s">
        <v>49</v>
      </c>
      <c r="C45" s="418">
        <f>VLOOKUP(集計!A45,まとめ!$N$7:$P$75,3,FALSE)</f>
        <v>5</v>
      </c>
      <c r="D45" s="49"/>
      <c r="E45" s="15" t="s">
        <v>77</v>
      </c>
      <c r="F45" s="16"/>
      <c r="G45" s="16" t="s">
        <v>102</v>
      </c>
      <c r="H45" s="31"/>
      <c r="I45" s="33">
        <f t="shared" si="0"/>
        <v>1</v>
      </c>
      <c r="J45" s="5">
        <f t="shared" si="1"/>
        <v>0</v>
      </c>
      <c r="K45" s="5">
        <f t="shared" si="2"/>
        <v>0</v>
      </c>
      <c r="L45" s="420">
        <f t="shared" si="3"/>
        <v>0</v>
      </c>
      <c r="M45" s="28">
        <f t="shared" si="4"/>
        <v>0</v>
      </c>
    </row>
    <row r="46" spans="1:13" ht="30" x14ac:dyDescent="0.45">
      <c r="A46" s="14">
        <v>904</v>
      </c>
      <c r="B46" s="14" t="s">
        <v>39</v>
      </c>
      <c r="C46" s="418">
        <f>VLOOKUP(集計!A46,まとめ!$N$7:$P$75,3,FALSE)</f>
        <v>7</v>
      </c>
      <c r="D46" s="49" t="s">
        <v>103</v>
      </c>
      <c r="E46" s="15" t="s">
        <v>73</v>
      </c>
      <c r="F46" s="16"/>
      <c r="G46" s="16"/>
      <c r="H46" s="31"/>
      <c r="I46" s="33">
        <f t="shared" si="0"/>
        <v>0</v>
      </c>
      <c r="J46" s="5">
        <f t="shared" si="1"/>
        <v>0</v>
      </c>
      <c r="K46" s="5">
        <f t="shared" si="2"/>
        <v>1</v>
      </c>
      <c r="L46" s="420">
        <f t="shared" si="3"/>
        <v>0</v>
      </c>
      <c r="M46" s="28">
        <f t="shared" si="4"/>
        <v>0</v>
      </c>
    </row>
    <row r="47" spans="1:13" x14ac:dyDescent="0.45">
      <c r="A47" s="14">
        <v>905</v>
      </c>
      <c r="B47" s="14" t="s">
        <v>50</v>
      </c>
      <c r="C47" s="418">
        <f>VLOOKUP(集計!A47,まとめ!$N$7:$P$75,3,FALSE)</f>
        <v>3</v>
      </c>
      <c r="D47" s="49"/>
      <c r="E47" s="15"/>
      <c r="F47" s="16"/>
      <c r="G47" s="16"/>
      <c r="H47" s="31"/>
      <c r="I47" s="33">
        <f t="shared" si="0"/>
        <v>0</v>
      </c>
      <c r="J47" s="5">
        <f t="shared" si="1"/>
        <v>0</v>
      </c>
      <c r="K47" s="5">
        <f t="shared" si="2"/>
        <v>0</v>
      </c>
      <c r="L47" s="420">
        <f t="shared" si="3"/>
        <v>0</v>
      </c>
      <c r="M47" s="28">
        <f t="shared" si="4"/>
        <v>0</v>
      </c>
    </row>
    <row r="48" spans="1:13" x14ac:dyDescent="0.45">
      <c r="A48" s="14">
        <v>906</v>
      </c>
      <c r="B48" s="14" t="s">
        <v>51</v>
      </c>
      <c r="C48" s="418">
        <f>VLOOKUP(集計!A48,まとめ!$N$7:$P$75,3,FALSE)</f>
        <v>2</v>
      </c>
      <c r="D48" s="49"/>
      <c r="E48" s="15"/>
      <c r="F48" s="16"/>
      <c r="G48" s="16"/>
      <c r="H48" s="31"/>
      <c r="I48" s="33">
        <f t="shared" si="0"/>
        <v>0</v>
      </c>
      <c r="J48" s="5">
        <f t="shared" si="1"/>
        <v>0</v>
      </c>
      <c r="K48" s="5">
        <f t="shared" si="2"/>
        <v>0</v>
      </c>
      <c r="L48" s="420">
        <f t="shared" si="3"/>
        <v>0</v>
      </c>
      <c r="M48" s="28">
        <f t="shared" si="4"/>
        <v>0</v>
      </c>
    </row>
    <row r="49" spans="1:13" x14ac:dyDescent="0.45">
      <c r="A49" s="14">
        <v>1001</v>
      </c>
      <c r="B49" s="14"/>
      <c r="C49" s="418">
        <f>VLOOKUP(集計!A49,まとめ!$N$7:$P$75,3,FALSE)</f>
        <v>0</v>
      </c>
      <c r="D49" s="49"/>
      <c r="E49" s="7"/>
      <c r="F49" s="16"/>
      <c r="G49" s="16"/>
      <c r="H49" s="31"/>
      <c r="I49" s="33">
        <f t="shared" si="0"/>
        <v>0</v>
      </c>
      <c r="J49" s="5">
        <f t="shared" si="1"/>
        <v>0</v>
      </c>
      <c r="K49" s="5">
        <f t="shared" si="2"/>
        <v>0</v>
      </c>
      <c r="L49" s="420">
        <f t="shared" si="3"/>
        <v>0</v>
      </c>
      <c r="M49" s="28">
        <f t="shared" si="4"/>
        <v>0</v>
      </c>
    </row>
    <row r="50" spans="1:13" ht="30" x14ac:dyDescent="0.45">
      <c r="A50" s="14">
        <v>1002</v>
      </c>
      <c r="B50" s="14" t="s">
        <v>20</v>
      </c>
      <c r="C50" s="418">
        <f>VLOOKUP(集計!A50,まとめ!$N$7:$P$75,3,FALSE)</f>
        <v>5</v>
      </c>
      <c r="D50" s="49" t="s">
        <v>104</v>
      </c>
      <c r="E50" s="15" t="s">
        <v>88</v>
      </c>
      <c r="F50" s="16" t="s">
        <v>105</v>
      </c>
      <c r="G50" s="16" t="s">
        <v>106</v>
      </c>
      <c r="H50" s="31"/>
      <c r="I50" s="33">
        <f t="shared" si="0"/>
        <v>0</v>
      </c>
      <c r="J50" s="5">
        <f t="shared" si="1"/>
        <v>0</v>
      </c>
      <c r="K50" s="5">
        <f t="shared" si="2"/>
        <v>0</v>
      </c>
      <c r="L50" s="420">
        <f t="shared" si="3"/>
        <v>1</v>
      </c>
      <c r="M50" s="28">
        <f t="shared" si="4"/>
        <v>0</v>
      </c>
    </row>
    <row r="51" spans="1:13" ht="45" x14ac:dyDescent="0.45">
      <c r="A51" s="14">
        <v>1003</v>
      </c>
      <c r="B51" s="14" t="s">
        <v>59</v>
      </c>
      <c r="C51" s="418">
        <f>VLOOKUP(集計!A51,まとめ!$N$7:$P$75,3,FALSE)</f>
        <v>0</v>
      </c>
      <c r="D51" s="49"/>
      <c r="E51" s="7" t="s">
        <v>73</v>
      </c>
      <c r="F51" s="16"/>
      <c r="G51" s="16" t="s">
        <v>369</v>
      </c>
      <c r="H51" s="31"/>
      <c r="I51" s="33">
        <f t="shared" si="0"/>
        <v>0</v>
      </c>
      <c r="J51" s="5">
        <f t="shared" si="1"/>
        <v>0</v>
      </c>
      <c r="K51" s="5">
        <f t="shared" si="2"/>
        <v>1</v>
      </c>
      <c r="L51" s="420">
        <f t="shared" si="3"/>
        <v>0</v>
      </c>
      <c r="M51" s="28">
        <f t="shared" si="4"/>
        <v>0</v>
      </c>
    </row>
    <row r="52" spans="1:13" ht="60" x14ac:dyDescent="0.45">
      <c r="A52" s="14">
        <v>1004</v>
      </c>
      <c r="B52" s="14" t="s">
        <v>21</v>
      </c>
      <c r="C52" s="418">
        <f>VLOOKUP(集計!A52,まとめ!$N$7:$P$75,3,FALSE)</f>
        <v>6</v>
      </c>
      <c r="D52" s="49"/>
      <c r="E52" s="7" t="s">
        <v>73</v>
      </c>
      <c r="F52" s="16"/>
      <c r="G52" s="16" t="s">
        <v>107</v>
      </c>
      <c r="H52" s="31"/>
      <c r="I52" s="33">
        <f t="shared" si="0"/>
        <v>0</v>
      </c>
      <c r="J52" s="5">
        <f t="shared" si="1"/>
        <v>0</v>
      </c>
      <c r="K52" s="5">
        <f t="shared" si="2"/>
        <v>1</v>
      </c>
      <c r="L52" s="420">
        <f t="shared" si="3"/>
        <v>0</v>
      </c>
      <c r="M52" s="28">
        <f t="shared" si="4"/>
        <v>0</v>
      </c>
    </row>
    <row r="53" spans="1:13" x14ac:dyDescent="0.45">
      <c r="A53" s="14">
        <v>1005</v>
      </c>
      <c r="B53" s="14" t="s">
        <v>22</v>
      </c>
      <c r="C53" s="418">
        <f>VLOOKUP(集計!A53,まとめ!$N$7:$P$75,3,FALSE)</f>
        <v>6</v>
      </c>
      <c r="D53" s="49"/>
      <c r="E53" s="15" t="s">
        <v>77</v>
      </c>
      <c r="F53" s="16"/>
      <c r="G53" s="16"/>
      <c r="H53" s="31"/>
      <c r="I53" s="33">
        <f t="shared" si="0"/>
        <v>1</v>
      </c>
      <c r="J53" s="5">
        <f t="shared" si="1"/>
        <v>0</v>
      </c>
      <c r="K53" s="5">
        <f t="shared" si="2"/>
        <v>0</v>
      </c>
      <c r="L53" s="420">
        <f t="shared" si="3"/>
        <v>0</v>
      </c>
      <c r="M53" s="28">
        <f t="shared" si="4"/>
        <v>0</v>
      </c>
    </row>
    <row r="54" spans="1:13" x14ac:dyDescent="0.45">
      <c r="A54" s="14">
        <v>1006</v>
      </c>
      <c r="B54" s="14" t="s">
        <v>23</v>
      </c>
      <c r="C54" s="418">
        <f>VLOOKUP(集計!A54,まとめ!$N$7:$P$75,3,FALSE)</f>
        <v>8</v>
      </c>
      <c r="D54" s="49"/>
      <c r="E54" s="7" t="s">
        <v>77</v>
      </c>
      <c r="F54" s="16"/>
      <c r="G54" s="16"/>
      <c r="H54" s="31"/>
      <c r="I54" s="33">
        <f t="shared" si="0"/>
        <v>1</v>
      </c>
      <c r="J54" s="5">
        <f t="shared" si="1"/>
        <v>0</v>
      </c>
      <c r="K54" s="5">
        <f t="shared" si="2"/>
        <v>0</v>
      </c>
      <c r="L54" s="420">
        <f t="shared" si="3"/>
        <v>0</v>
      </c>
      <c r="M54" s="28">
        <f t="shared" si="4"/>
        <v>0</v>
      </c>
    </row>
    <row r="55" spans="1:13" x14ac:dyDescent="0.45">
      <c r="A55" s="14">
        <v>1101</v>
      </c>
      <c r="B55" s="14" t="s">
        <v>60</v>
      </c>
      <c r="C55" s="418">
        <f>VLOOKUP(集計!A55,まとめ!$N$7:$P$75,3,FALSE)</f>
        <v>6</v>
      </c>
      <c r="D55" s="49"/>
      <c r="E55" s="7" t="s">
        <v>77</v>
      </c>
      <c r="F55" s="16"/>
      <c r="G55" s="16"/>
      <c r="H55" s="31"/>
      <c r="I55" s="33">
        <f t="shared" si="0"/>
        <v>1</v>
      </c>
      <c r="J55" s="5">
        <f t="shared" si="1"/>
        <v>0</v>
      </c>
      <c r="K55" s="5">
        <f t="shared" si="2"/>
        <v>0</v>
      </c>
      <c r="L55" s="420">
        <f t="shared" si="3"/>
        <v>0</v>
      </c>
      <c r="M55" s="28">
        <f t="shared" si="4"/>
        <v>0</v>
      </c>
    </row>
    <row r="56" spans="1:13" x14ac:dyDescent="0.45">
      <c r="A56" s="14">
        <v>1102</v>
      </c>
      <c r="B56" s="14" t="s">
        <v>64</v>
      </c>
      <c r="C56" s="418">
        <f>VLOOKUP(集計!A56,まとめ!$N$7:$P$75,3,FALSE)</f>
        <v>8</v>
      </c>
      <c r="D56" s="49"/>
      <c r="E56" s="7"/>
      <c r="F56" s="16"/>
      <c r="G56" s="16"/>
      <c r="H56" s="31"/>
      <c r="I56" s="33">
        <f t="shared" si="0"/>
        <v>0</v>
      </c>
      <c r="J56" s="5">
        <f t="shared" si="1"/>
        <v>0</v>
      </c>
      <c r="K56" s="5">
        <f t="shared" si="2"/>
        <v>0</v>
      </c>
      <c r="L56" s="420">
        <f t="shared" si="3"/>
        <v>0</v>
      </c>
      <c r="M56" s="28">
        <f t="shared" si="4"/>
        <v>0</v>
      </c>
    </row>
    <row r="57" spans="1:13" x14ac:dyDescent="0.45">
      <c r="A57" s="14">
        <v>1103</v>
      </c>
      <c r="B57" s="14" t="s">
        <v>61</v>
      </c>
      <c r="C57" s="418">
        <f>VLOOKUP(集計!A57,まとめ!$N$7:$P$75,3,FALSE)</f>
        <v>3</v>
      </c>
      <c r="D57" s="49" t="s">
        <v>377</v>
      </c>
      <c r="E57" s="7" t="s">
        <v>77</v>
      </c>
      <c r="F57" s="16"/>
      <c r="G57" s="16" t="s">
        <v>377</v>
      </c>
      <c r="H57" s="31"/>
      <c r="I57" s="33">
        <f t="shared" si="0"/>
        <v>1</v>
      </c>
      <c r="J57" s="5">
        <f t="shared" si="1"/>
        <v>0</v>
      </c>
      <c r="K57" s="5">
        <f t="shared" si="2"/>
        <v>0</v>
      </c>
      <c r="L57" s="420">
        <f t="shared" si="3"/>
        <v>0</v>
      </c>
      <c r="M57" s="28">
        <f t="shared" si="4"/>
        <v>0</v>
      </c>
    </row>
    <row r="58" spans="1:13" x14ac:dyDescent="0.45">
      <c r="A58" s="14">
        <v>1104</v>
      </c>
      <c r="B58" s="14" t="s">
        <v>24</v>
      </c>
      <c r="C58" s="418">
        <f>VLOOKUP(集計!A58,まとめ!$N$7:$P$75,3,FALSE)</f>
        <v>3</v>
      </c>
      <c r="D58" s="49" t="s">
        <v>94</v>
      </c>
      <c r="E58" s="7" t="s">
        <v>77</v>
      </c>
      <c r="F58" s="16"/>
      <c r="G58" s="16"/>
      <c r="H58" s="31"/>
      <c r="I58" s="33">
        <f t="shared" si="0"/>
        <v>1</v>
      </c>
      <c r="J58" s="5">
        <f t="shared" si="1"/>
        <v>0</v>
      </c>
      <c r="K58" s="5">
        <f t="shared" si="2"/>
        <v>0</v>
      </c>
      <c r="L58" s="420">
        <f t="shared" si="3"/>
        <v>0</v>
      </c>
      <c r="M58" s="28">
        <f t="shared" si="4"/>
        <v>0</v>
      </c>
    </row>
    <row r="59" spans="1:13" x14ac:dyDescent="0.45">
      <c r="A59" s="14">
        <v>1105</v>
      </c>
      <c r="B59" s="14" t="s">
        <v>55</v>
      </c>
      <c r="C59" s="418">
        <f>VLOOKUP(集計!A59,まとめ!$N$7:$P$75,3,FALSE)</f>
        <v>2</v>
      </c>
      <c r="D59" s="49"/>
      <c r="E59" s="7"/>
      <c r="F59" s="16"/>
      <c r="G59" s="16"/>
      <c r="H59" s="31"/>
      <c r="I59" s="33">
        <f t="shared" si="0"/>
        <v>0</v>
      </c>
      <c r="J59" s="5">
        <f t="shared" si="1"/>
        <v>0</v>
      </c>
      <c r="K59" s="5">
        <f t="shared" si="2"/>
        <v>0</v>
      </c>
      <c r="L59" s="420">
        <f t="shared" si="3"/>
        <v>0</v>
      </c>
      <c r="M59" s="28">
        <f t="shared" si="4"/>
        <v>0</v>
      </c>
    </row>
    <row r="60" spans="1:13" x14ac:dyDescent="0.45">
      <c r="A60" s="14">
        <v>1106</v>
      </c>
      <c r="B60" s="14" t="s">
        <v>62</v>
      </c>
      <c r="C60" s="418">
        <f>VLOOKUP(集計!A60,まとめ!$N$7:$P$75,3,FALSE)</f>
        <v>0</v>
      </c>
      <c r="D60" s="49"/>
      <c r="E60" s="7"/>
      <c r="F60" s="16"/>
      <c r="G60" s="16"/>
      <c r="H60" s="31"/>
      <c r="I60" s="33">
        <f t="shared" si="0"/>
        <v>0</v>
      </c>
      <c r="J60" s="5">
        <f t="shared" si="1"/>
        <v>0</v>
      </c>
      <c r="K60" s="5">
        <f t="shared" si="2"/>
        <v>0</v>
      </c>
      <c r="L60" s="420">
        <f t="shared" si="3"/>
        <v>0</v>
      </c>
      <c r="M60" s="28">
        <f t="shared" si="4"/>
        <v>0</v>
      </c>
    </row>
    <row r="61" spans="1:13" x14ac:dyDescent="0.45">
      <c r="A61" s="14">
        <v>1201</v>
      </c>
      <c r="B61" s="14" t="s">
        <v>40</v>
      </c>
      <c r="C61" s="418">
        <f>VLOOKUP(集計!A61,まとめ!$N$7:$P$75,3,FALSE)</f>
        <v>6</v>
      </c>
      <c r="D61" s="49"/>
      <c r="E61" s="7" t="s">
        <v>77</v>
      </c>
      <c r="F61" s="16"/>
      <c r="G61" s="16"/>
      <c r="H61" s="31"/>
      <c r="I61" s="33">
        <f t="shared" si="0"/>
        <v>1</v>
      </c>
      <c r="J61" s="5">
        <f t="shared" si="1"/>
        <v>0</v>
      </c>
      <c r="K61" s="5">
        <f t="shared" si="2"/>
        <v>0</v>
      </c>
      <c r="L61" s="420">
        <f t="shared" si="3"/>
        <v>0</v>
      </c>
      <c r="M61" s="28">
        <f t="shared" si="4"/>
        <v>0</v>
      </c>
    </row>
    <row r="62" spans="1:13" x14ac:dyDescent="0.45">
      <c r="A62" s="14">
        <v>1202</v>
      </c>
      <c r="B62" s="14" t="s">
        <v>25</v>
      </c>
      <c r="C62" s="418">
        <f>VLOOKUP(集計!A62,まとめ!$N$7:$P$75,3,FALSE)</f>
        <v>8</v>
      </c>
      <c r="D62" s="49"/>
      <c r="E62" s="7"/>
      <c r="F62" s="16"/>
      <c r="G62" s="16"/>
      <c r="H62" s="31"/>
      <c r="I62" s="33">
        <f t="shared" si="0"/>
        <v>0</v>
      </c>
      <c r="J62" s="5">
        <f t="shared" si="1"/>
        <v>0</v>
      </c>
      <c r="K62" s="5">
        <f t="shared" si="2"/>
        <v>0</v>
      </c>
      <c r="L62" s="420">
        <f t="shared" si="3"/>
        <v>0</v>
      </c>
      <c r="M62" s="28">
        <f t="shared" si="4"/>
        <v>0</v>
      </c>
    </row>
    <row r="63" spans="1:13" x14ac:dyDescent="0.45">
      <c r="A63" s="14">
        <v>1203</v>
      </c>
      <c r="B63" s="14" t="s">
        <v>41</v>
      </c>
      <c r="C63" s="418">
        <f>VLOOKUP(集計!A63,まとめ!$N$7:$P$75,3,FALSE)</f>
        <v>0</v>
      </c>
      <c r="D63" s="49"/>
      <c r="E63" s="7"/>
      <c r="F63" s="16"/>
      <c r="G63" s="16"/>
      <c r="H63" s="31"/>
      <c r="I63" s="33">
        <f t="shared" si="0"/>
        <v>0</v>
      </c>
      <c r="J63" s="5">
        <f t="shared" si="1"/>
        <v>0</v>
      </c>
      <c r="K63" s="5">
        <f t="shared" si="2"/>
        <v>0</v>
      </c>
      <c r="L63" s="420">
        <f t="shared" si="3"/>
        <v>0</v>
      </c>
      <c r="M63" s="28">
        <f t="shared" si="4"/>
        <v>0</v>
      </c>
    </row>
    <row r="64" spans="1:13" x14ac:dyDescent="0.45">
      <c r="A64" s="14">
        <v>1204</v>
      </c>
      <c r="B64" s="14" t="s">
        <v>54</v>
      </c>
      <c r="C64" s="418">
        <f>VLOOKUP(集計!A64,まとめ!$N$7:$P$75,3,FALSE)</f>
        <v>5</v>
      </c>
      <c r="D64" s="49"/>
      <c r="E64" s="7" t="s">
        <v>77</v>
      </c>
      <c r="F64" s="16"/>
      <c r="G64" s="16"/>
      <c r="H64" s="31"/>
      <c r="I64" s="33">
        <f t="shared" si="0"/>
        <v>1</v>
      </c>
      <c r="J64" s="5">
        <f t="shared" si="1"/>
        <v>0</v>
      </c>
      <c r="K64" s="5">
        <f t="shared" si="2"/>
        <v>0</v>
      </c>
      <c r="L64" s="420">
        <f t="shared" si="3"/>
        <v>0</v>
      </c>
      <c r="M64" s="28">
        <f t="shared" si="4"/>
        <v>0</v>
      </c>
    </row>
    <row r="65" spans="1:13" x14ac:dyDescent="0.45">
      <c r="A65" s="14">
        <v>1205</v>
      </c>
      <c r="B65" s="14"/>
      <c r="C65" s="418">
        <f>VLOOKUP(集計!A65,まとめ!$N$7:$P$75,3,FALSE)</f>
        <v>0</v>
      </c>
      <c r="D65" s="49"/>
      <c r="E65" s="15"/>
      <c r="F65" s="16"/>
      <c r="G65" s="16"/>
      <c r="H65" s="31"/>
      <c r="I65" s="33">
        <f t="shared" si="0"/>
        <v>0</v>
      </c>
      <c r="J65" s="5">
        <f t="shared" si="1"/>
        <v>0</v>
      </c>
      <c r="K65" s="5">
        <f t="shared" si="2"/>
        <v>0</v>
      </c>
      <c r="L65" s="420">
        <f t="shared" si="3"/>
        <v>0</v>
      </c>
      <c r="M65" s="28">
        <f t="shared" si="4"/>
        <v>0</v>
      </c>
    </row>
    <row r="66" spans="1:13" x14ac:dyDescent="0.45">
      <c r="A66" s="14">
        <v>1206</v>
      </c>
      <c r="B66" s="14" t="s">
        <v>63</v>
      </c>
      <c r="C66" s="418">
        <f>VLOOKUP(集計!A66,まとめ!$N$7:$P$75,3,FALSE)</f>
        <v>1</v>
      </c>
      <c r="D66" s="49"/>
      <c r="E66" s="15" t="s">
        <v>73</v>
      </c>
      <c r="F66" s="16"/>
      <c r="G66" s="16" t="s">
        <v>108</v>
      </c>
      <c r="H66" s="31"/>
      <c r="I66" s="33">
        <f t="shared" si="0"/>
        <v>0</v>
      </c>
      <c r="J66" s="5">
        <f t="shared" si="1"/>
        <v>0</v>
      </c>
      <c r="K66" s="5">
        <f t="shared" si="2"/>
        <v>1</v>
      </c>
      <c r="L66" s="420">
        <f t="shared" si="3"/>
        <v>0</v>
      </c>
      <c r="M66" s="28">
        <f t="shared" si="4"/>
        <v>0</v>
      </c>
    </row>
    <row r="67" spans="1:13" x14ac:dyDescent="0.45">
      <c r="A67" s="14">
        <v>1301</v>
      </c>
      <c r="B67" s="14" t="s">
        <v>26</v>
      </c>
      <c r="C67" s="418">
        <f>VLOOKUP(集計!A67,まとめ!$N$7:$P$75,3,FALSE)</f>
        <v>5</v>
      </c>
      <c r="D67" s="49"/>
      <c r="E67" s="15" t="s">
        <v>77</v>
      </c>
      <c r="F67" s="16"/>
      <c r="G67" s="16"/>
      <c r="H67" s="31"/>
      <c r="I67" s="33">
        <f t="shared" si="0"/>
        <v>1</v>
      </c>
      <c r="J67" s="5">
        <f t="shared" si="1"/>
        <v>0</v>
      </c>
      <c r="K67" s="5">
        <f t="shared" si="2"/>
        <v>0</v>
      </c>
      <c r="L67" s="420">
        <f t="shared" si="3"/>
        <v>0</v>
      </c>
      <c r="M67" s="28">
        <f t="shared" si="4"/>
        <v>0</v>
      </c>
    </row>
    <row r="68" spans="1:13" x14ac:dyDescent="0.45">
      <c r="A68" s="14">
        <v>1302</v>
      </c>
      <c r="B68" s="14" t="s">
        <v>27</v>
      </c>
      <c r="C68" s="418">
        <f>VLOOKUP(集計!A68,まとめ!$N$7:$P$75,3,FALSE)</f>
        <v>11</v>
      </c>
      <c r="D68" s="49" t="s">
        <v>109</v>
      </c>
      <c r="E68" s="15" t="s">
        <v>77</v>
      </c>
      <c r="F68" s="16"/>
      <c r="G68" s="16"/>
      <c r="H68" s="31"/>
      <c r="I68" s="33">
        <f t="shared" si="0"/>
        <v>1</v>
      </c>
      <c r="J68" s="5">
        <f t="shared" si="1"/>
        <v>0</v>
      </c>
      <c r="K68" s="5">
        <f t="shared" si="2"/>
        <v>0</v>
      </c>
      <c r="L68" s="420">
        <f t="shared" si="3"/>
        <v>0</v>
      </c>
      <c r="M68" s="28">
        <f t="shared" si="4"/>
        <v>0</v>
      </c>
    </row>
    <row r="69" spans="1:13" x14ac:dyDescent="0.45">
      <c r="A69" s="14">
        <v>1303</v>
      </c>
      <c r="B69" s="14" t="s">
        <v>28</v>
      </c>
      <c r="C69" s="418">
        <f>VLOOKUP(集計!A69,まとめ!$N$7:$P$75,3,FALSE)</f>
        <v>4</v>
      </c>
      <c r="D69" s="49"/>
      <c r="E69" s="15" t="s">
        <v>77</v>
      </c>
      <c r="F69" s="16"/>
      <c r="G69" s="16"/>
      <c r="H69" s="31"/>
      <c r="I69" s="33">
        <f t="shared" ref="I69:I72" si="5">IF($E69="a.Yes(妥当である)",1,0)</f>
        <v>1</v>
      </c>
      <c r="J69" s="5">
        <f t="shared" ref="J69:J72" si="6">IF($E69="b.No(5000円以上必要)",1,0)</f>
        <v>0</v>
      </c>
      <c r="K69" s="5">
        <f t="shared" ref="K69:K72" si="7">IF($E69="c.No(5000円以下で十分)",1,0)</f>
        <v>0</v>
      </c>
      <c r="L69" s="420">
        <f t="shared" ref="L69:L72" si="8">IF($E69="d.その他",1,0)</f>
        <v>0</v>
      </c>
      <c r="M69" s="28">
        <f t="shared" ref="M69:M72" si="9">IF($E69="未回答",1,0)</f>
        <v>0</v>
      </c>
    </row>
    <row r="70" spans="1:13" x14ac:dyDescent="0.45">
      <c r="A70" s="14">
        <v>1304</v>
      </c>
      <c r="B70" s="18"/>
      <c r="C70" s="418">
        <f>VLOOKUP(集計!A70,まとめ!$N$7:$P$75,3,FALSE)</f>
        <v>3</v>
      </c>
      <c r="D70" s="49"/>
      <c r="E70" s="15"/>
      <c r="F70" s="16"/>
      <c r="G70" s="16"/>
      <c r="H70" s="31"/>
      <c r="I70" s="33">
        <f t="shared" si="5"/>
        <v>0</v>
      </c>
      <c r="J70" s="5">
        <f t="shared" si="6"/>
        <v>0</v>
      </c>
      <c r="K70" s="5">
        <f t="shared" si="7"/>
        <v>0</v>
      </c>
      <c r="L70" s="420">
        <f t="shared" si="8"/>
        <v>0</v>
      </c>
      <c r="M70" s="28">
        <f t="shared" si="9"/>
        <v>0</v>
      </c>
    </row>
    <row r="71" spans="1:13" x14ac:dyDescent="0.45">
      <c r="A71" s="14">
        <v>1305</v>
      </c>
      <c r="B71" s="14" t="s">
        <v>110</v>
      </c>
      <c r="C71" s="418">
        <f>VLOOKUP(集計!A71,まとめ!$N$7:$P$75,3,FALSE)</f>
        <v>0</v>
      </c>
      <c r="D71" s="49"/>
      <c r="E71" s="15" t="s">
        <v>77</v>
      </c>
      <c r="F71" s="16"/>
      <c r="G71" s="16"/>
      <c r="H71" s="31"/>
      <c r="I71" s="33">
        <f t="shared" si="5"/>
        <v>1</v>
      </c>
      <c r="J71" s="5">
        <f t="shared" si="6"/>
        <v>0</v>
      </c>
      <c r="K71" s="5">
        <f t="shared" si="7"/>
        <v>0</v>
      </c>
      <c r="L71" s="420">
        <f t="shared" si="8"/>
        <v>0</v>
      </c>
      <c r="M71" s="28">
        <f t="shared" si="9"/>
        <v>0</v>
      </c>
    </row>
    <row r="72" spans="1:13" ht="176.4" customHeight="1" x14ac:dyDescent="0.45">
      <c r="A72" s="19">
        <v>1306</v>
      </c>
      <c r="B72" s="19" t="s">
        <v>56</v>
      </c>
      <c r="C72" s="419">
        <f>VLOOKUP(集計!A72,まとめ!$N$7:$P$75,3,FALSE)</f>
        <v>5</v>
      </c>
      <c r="D72" s="50" t="s">
        <v>362</v>
      </c>
      <c r="E72" s="20" t="s">
        <v>88</v>
      </c>
      <c r="F72" s="21" t="s">
        <v>363</v>
      </c>
      <c r="G72" s="21"/>
      <c r="H72" s="32"/>
      <c r="I72" s="34">
        <f t="shared" si="5"/>
        <v>0</v>
      </c>
      <c r="J72" s="6">
        <f t="shared" si="6"/>
        <v>0</v>
      </c>
      <c r="K72" s="6">
        <f t="shared" si="7"/>
        <v>0</v>
      </c>
      <c r="L72" s="421">
        <f t="shared" si="8"/>
        <v>1</v>
      </c>
      <c r="M72" s="29">
        <f t="shared" si="9"/>
        <v>0</v>
      </c>
    </row>
    <row r="73" spans="1:13" ht="15.6" thickBot="1" x14ac:dyDescent="0.5">
      <c r="H73" s="35" t="s">
        <v>58</v>
      </c>
      <c r="I73" s="36">
        <f>SUM(I4:I72)</f>
        <v>20</v>
      </c>
      <c r="J73" s="37">
        <f t="shared" ref="J73:M73" si="10">SUM(J4:J72)</f>
        <v>1</v>
      </c>
      <c r="K73" s="37">
        <f t="shared" ref="K73:L73" si="11">SUM(K4:K72)</f>
        <v>11</v>
      </c>
      <c r="L73" s="422">
        <f t="shared" si="11"/>
        <v>6</v>
      </c>
      <c r="M73" s="38">
        <f t="shared" si="10"/>
        <v>2</v>
      </c>
    </row>
    <row r="74" spans="1:13" x14ac:dyDescent="0.45">
      <c r="B74" s="58"/>
      <c r="C74" s="58"/>
      <c r="D74" s="57" t="s">
        <v>98</v>
      </c>
      <c r="E74" s="425">
        <f>I73</f>
        <v>20</v>
      </c>
      <c r="H74" s="1"/>
    </row>
    <row r="75" spans="1:13" x14ac:dyDescent="0.45">
      <c r="B75" s="58"/>
      <c r="C75" s="58"/>
      <c r="D75" s="56" t="s">
        <v>100</v>
      </c>
      <c r="E75" s="426">
        <f>J73</f>
        <v>1</v>
      </c>
      <c r="H75" s="1"/>
    </row>
    <row r="76" spans="1:13" x14ac:dyDescent="0.45">
      <c r="B76" s="58"/>
      <c r="C76" s="58"/>
      <c r="D76" s="56" t="s">
        <v>96</v>
      </c>
      <c r="E76" s="426">
        <f>K73</f>
        <v>11</v>
      </c>
      <c r="H76" s="1"/>
    </row>
    <row r="77" spans="1:13" x14ac:dyDescent="0.45">
      <c r="B77" s="58"/>
      <c r="C77" s="58"/>
      <c r="D77" s="56" t="s">
        <v>101</v>
      </c>
      <c r="E77" s="426">
        <f>L73</f>
        <v>6</v>
      </c>
      <c r="H77" s="1"/>
    </row>
    <row r="78" spans="1:13" ht="15.6" thickBot="1" x14ac:dyDescent="0.5">
      <c r="B78" s="58"/>
      <c r="C78" s="58"/>
      <c r="D78" s="427" t="s">
        <v>66</v>
      </c>
      <c r="E78" s="428">
        <f>M73</f>
        <v>2</v>
      </c>
      <c r="H78" s="1"/>
    </row>
    <row r="79" spans="1:13" ht="15.6" thickTop="1" x14ac:dyDescent="0.45">
      <c r="B79" s="58"/>
      <c r="C79" s="58"/>
      <c r="D79" s="429" t="s">
        <v>2</v>
      </c>
      <c r="E79" s="430">
        <f>SUM(E74:E75)/69</f>
        <v>0.30434782608695654</v>
      </c>
      <c r="H79" s="1"/>
    </row>
    <row r="80" spans="1:13" ht="10.199999999999999" customHeight="1" x14ac:dyDescent="0.45">
      <c r="B80" s="58"/>
      <c r="C80" s="58"/>
      <c r="D80" s="58"/>
      <c r="E80" s="431"/>
    </row>
    <row r="81" spans="1:8" s="24" customFormat="1" ht="19.95" customHeight="1" x14ac:dyDescent="0.45">
      <c r="A81" s="432" t="s">
        <v>379</v>
      </c>
      <c r="B81" s="433"/>
      <c r="C81" s="433"/>
      <c r="D81" s="433"/>
      <c r="E81" s="434"/>
      <c r="H81" s="26"/>
    </row>
    <row r="82" spans="1:8" ht="7.2" customHeight="1" x14ac:dyDescent="0.45">
      <c r="A82" s="435"/>
      <c r="B82" s="58"/>
      <c r="C82" s="58"/>
      <c r="D82" s="58"/>
      <c r="E82" s="436"/>
    </row>
    <row r="83" spans="1:8" s="22" customFormat="1" ht="18.600000000000001" x14ac:dyDescent="0.45">
      <c r="A83" s="437"/>
      <c r="B83" s="438" t="s">
        <v>378</v>
      </c>
      <c r="C83" s="439"/>
      <c r="D83" s="440"/>
      <c r="E83" s="441"/>
      <c r="H83" s="23"/>
    </row>
    <row r="84" spans="1:8" ht="10.050000000000001" customHeight="1" x14ac:dyDescent="0.45">
      <c r="A84" s="442"/>
      <c r="B84" s="443"/>
      <c r="C84" s="443"/>
      <c r="D84" s="58"/>
      <c r="E84" s="436"/>
    </row>
    <row r="85" spans="1:8" ht="18.600000000000001" x14ac:dyDescent="0.45">
      <c r="A85" s="436"/>
      <c r="B85" s="438" t="s">
        <v>380</v>
      </c>
      <c r="C85" s="436"/>
      <c r="D85" s="58"/>
      <c r="E85" s="431"/>
    </row>
    <row r="86" spans="1:8" ht="16.2" x14ac:dyDescent="0.45">
      <c r="A86" s="45"/>
      <c r="B86" s="10" t="s">
        <v>381</v>
      </c>
      <c r="C86" s="9"/>
    </row>
    <row r="87" spans="1:8" ht="10.050000000000001" customHeight="1" x14ac:dyDescent="0.45">
      <c r="A87" s="45"/>
      <c r="B87" s="10"/>
      <c r="C87" s="9"/>
    </row>
    <row r="88" spans="1:8" x14ac:dyDescent="0.45">
      <c r="A88" s="44"/>
      <c r="B88" s="44" t="s">
        <v>382</v>
      </c>
      <c r="C88" s="44"/>
    </row>
    <row r="89" spans="1:8" ht="10.050000000000001" customHeight="1" x14ac:dyDescent="0.45"/>
    <row r="90" spans="1:8" ht="18.600000000000001" x14ac:dyDescent="0.45">
      <c r="B90" s="438" t="s">
        <v>383</v>
      </c>
    </row>
    <row r="91" spans="1:8" ht="10.050000000000001" customHeight="1" x14ac:dyDescent="0.45"/>
  </sheetData>
  <mergeCells count="5">
    <mergeCell ref="A2:A3"/>
    <mergeCell ref="B2:B3"/>
    <mergeCell ref="H2:H3"/>
    <mergeCell ref="I2:M2"/>
    <mergeCell ref="C2:C3"/>
  </mergeCells>
  <phoneticPr fontId="9"/>
  <conditionalFormatting sqref="B5:C72 B4:E4 D4:D72 D5:E32 D34:E42 D45:E45 D47:E49 D51:E52 D54:E72 F4:G72">
    <cfRule type="containsBlanks" dxfId="28" priority="32" stopIfTrue="1">
      <formula>LEN(TRIM(B4))=0</formula>
    </cfRule>
  </conditionalFormatting>
  <conditionalFormatting sqref="E33">
    <cfRule type="containsBlanks" dxfId="27" priority="30" stopIfTrue="1">
      <formula>LEN(TRIM(E33))=0</formula>
    </cfRule>
  </conditionalFormatting>
  <conditionalFormatting sqref="E43:E44">
    <cfRule type="containsBlanks" dxfId="26" priority="24" stopIfTrue="1">
      <formula>LEN(TRIM(E43))=0</formula>
    </cfRule>
  </conditionalFormatting>
  <conditionalFormatting sqref="E46">
    <cfRule type="containsBlanks" dxfId="25" priority="21" stopIfTrue="1">
      <formula>LEN(TRIM(E46))=0</formula>
    </cfRule>
  </conditionalFormatting>
  <conditionalFormatting sqref="E50">
    <cfRule type="containsBlanks" dxfId="24" priority="18" stopIfTrue="1">
      <formula>LEN(TRIM(E50))=0</formula>
    </cfRule>
  </conditionalFormatting>
  <conditionalFormatting sqref="E53">
    <cfRule type="containsBlanks" dxfId="23" priority="10" stopIfTrue="1">
      <formula>LEN(TRIM(E53))=0</formula>
    </cfRule>
  </conditionalFormatting>
  <dataValidations count="1">
    <dataValidation type="list" allowBlank="1" showInputMessage="1" showErrorMessage="1" sqref="E4:E72" xr:uid="{56ED38F2-B8CB-4553-87EF-80CA1DE1F0D6}">
      <formula1>"a.Yes(妥当である),b.No(5000円以上必要),c.No(5000円以下で十分),d.その他,未回答"</formula1>
    </dataValidation>
  </dataValidations>
  <printOptions horizontalCentered="1"/>
  <pageMargins left="0.19685039370078741" right="0.19685039370078741" top="0.31496062992125984" bottom="0.19685039370078741" header="0" footer="0"/>
  <pageSetup paperSize="9" scale="51" fitToHeight="3"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57DA-9E2C-41B7-8C37-C4A83745469A}">
  <sheetPr>
    <tabColor theme="1"/>
    <pageSetUpPr fitToPage="1"/>
  </sheetPr>
  <dimension ref="B1:P76"/>
  <sheetViews>
    <sheetView showGridLines="0" view="pageBreakPreview" zoomScale="50" zoomScaleNormal="70" zoomScaleSheetLayoutView="50" workbookViewId="0">
      <pane ySplit="6" topLeftCell="A7" activePane="bottomLeft" state="frozen"/>
      <selection pane="bottomLeft"/>
    </sheetView>
  </sheetViews>
  <sheetFormatPr defaultColWidth="2.8984375" defaultRowHeight="15" x14ac:dyDescent="0.45"/>
  <cols>
    <col min="1" max="1" width="1.796875" style="59" customWidth="1"/>
    <col min="2" max="3" width="8.3984375" style="62" customWidth="1"/>
    <col min="4" max="8" width="7.296875" style="62" customWidth="1"/>
    <col min="9" max="10" width="7.296875" style="59" customWidth="1"/>
    <col min="11" max="11" width="7.296875" style="255" customWidth="1"/>
    <col min="12" max="12" width="11.69921875" style="256" customWidth="1"/>
    <col min="13" max="13" width="2.8984375" style="59"/>
    <col min="14" max="15" width="8.3984375" style="62" customWidth="1"/>
    <col min="16" max="16" width="7.296875" style="59" customWidth="1"/>
    <col min="17" max="18" width="2.8984375" style="59"/>
    <col min="19" max="19" width="6.19921875" style="59" bestFit="1" customWidth="1"/>
    <col min="20" max="21" width="2.796875" style="59" bestFit="1" customWidth="1"/>
    <col min="22" max="16384" width="2.8984375" style="59"/>
  </cols>
  <sheetData>
    <row r="1" spans="2:16" ht="18.600000000000001" x14ac:dyDescent="0.45">
      <c r="B1" s="254" t="s">
        <v>268</v>
      </c>
      <c r="N1" s="257"/>
      <c r="O1" s="257"/>
    </row>
    <row r="2" spans="2:16" ht="10.050000000000001" customHeight="1" thickBot="1" x14ac:dyDescent="0.5"/>
    <row r="3" spans="2:16" x14ac:dyDescent="0.45">
      <c r="B3" s="258" t="s">
        <v>207</v>
      </c>
      <c r="C3" s="259" t="s">
        <v>205</v>
      </c>
      <c r="D3" s="260"/>
      <c r="E3" s="260"/>
      <c r="F3" s="260"/>
      <c r="G3" s="260"/>
      <c r="H3" s="261"/>
      <c r="I3" s="262" t="s">
        <v>226</v>
      </c>
      <c r="J3" s="263"/>
      <c r="K3" s="264"/>
      <c r="L3" s="265" t="s">
        <v>269</v>
      </c>
      <c r="N3" s="266" t="s">
        <v>270</v>
      </c>
      <c r="O3" s="267"/>
      <c r="P3" s="268"/>
    </row>
    <row r="4" spans="2:16" x14ac:dyDescent="0.45">
      <c r="B4" s="269"/>
      <c r="C4" s="270" t="s">
        <v>271</v>
      </c>
      <c r="D4" s="271" t="s">
        <v>217</v>
      </c>
      <c r="E4" s="272"/>
      <c r="F4" s="272"/>
      <c r="G4" s="272"/>
      <c r="H4" s="272"/>
      <c r="I4" s="273" t="s">
        <v>272</v>
      </c>
      <c r="J4" s="274" t="s">
        <v>273</v>
      </c>
      <c r="K4" s="275" t="s">
        <v>274</v>
      </c>
      <c r="L4" s="276" t="s">
        <v>275</v>
      </c>
      <c r="N4" s="277" t="s">
        <v>276</v>
      </c>
      <c r="P4" s="107"/>
    </row>
    <row r="5" spans="2:16" x14ac:dyDescent="0.45">
      <c r="B5" s="278"/>
      <c r="C5" s="279"/>
      <c r="D5" s="280" t="s">
        <v>277</v>
      </c>
      <c r="E5" s="274" t="s">
        <v>278</v>
      </c>
      <c r="F5" s="274" t="s">
        <v>279</v>
      </c>
      <c r="G5" s="274" t="s">
        <v>280</v>
      </c>
      <c r="H5" s="281" t="s">
        <v>281</v>
      </c>
      <c r="I5" s="282"/>
      <c r="J5" s="283"/>
      <c r="K5" s="284"/>
      <c r="L5" s="285"/>
      <c r="N5" s="286" t="s">
        <v>207</v>
      </c>
      <c r="O5" s="270" t="s">
        <v>282</v>
      </c>
      <c r="P5" s="287" t="s">
        <v>226</v>
      </c>
    </row>
    <row r="6" spans="2:16" ht="15.6" thickBot="1" x14ac:dyDescent="0.5">
      <c r="B6" s="288"/>
      <c r="C6" s="289"/>
      <c r="D6" s="290"/>
      <c r="E6" s="291"/>
      <c r="F6" s="291"/>
      <c r="G6" s="291"/>
      <c r="H6" s="291"/>
      <c r="I6" s="292"/>
      <c r="J6" s="291"/>
      <c r="K6" s="293"/>
      <c r="L6" s="294"/>
      <c r="N6" s="277"/>
      <c r="O6" s="295"/>
      <c r="P6" s="296" t="s">
        <v>272</v>
      </c>
    </row>
    <row r="7" spans="2:16" ht="15.6" thickTop="1" x14ac:dyDescent="0.45">
      <c r="B7" s="297">
        <v>201</v>
      </c>
      <c r="C7" s="298" t="s">
        <v>195</v>
      </c>
      <c r="D7" s="299"/>
      <c r="E7" s="300"/>
      <c r="F7" s="300"/>
      <c r="G7" s="300"/>
      <c r="H7" s="300"/>
      <c r="I7" s="301">
        <v>1</v>
      </c>
      <c r="J7" s="300">
        <v>3</v>
      </c>
      <c r="K7" s="302">
        <f t="shared" ref="K7:K71" si="0">I7/(I7+J7)</f>
        <v>0.25</v>
      </c>
      <c r="L7" s="303">
        <f>I7/$I$76</f>
        <v>3.0959752321981426E-3</v>
      </c>
      <c r="N7" s="304">
        <v>602</v>
      </c>
      <c r="O7" s="305">
        <v>1</v>
      </c>
      <c r="P7" s="306">
        <v>34</v>
      </c>
    </row>
    <row r="8" spans="2:16" x14ac:dyDescent="0.45">
      <c r="B8" s="307">
        <v>202</v>
      </c>
      <c r="C8" s="308" t="s">
        <v>196</v>
      </c>
      <c r="D8" s="309"/>
      <c r="E8" s="310"/>
      <c r="F8" s="310"/>
      <c r="G8" s="310"/>
      <c r="H8" s="310"/>
      <c r="I8" s="311">
        <v>4</v>
      </c>
      <c r="J8" s="310">
        <v>1</v>
      </c>
      <c r="K8" s="312">
        <f t="shared" si="0"/>
        <v>0.8</v>
      </c>
      <c r="L8" s="313">
        <f t="shared" ref="L8:L71" si="1">I8/$I$76</f>
        <v>1.238390092879257E-2</v>
      </c>
      <c r="N8" s="314">
        <v>402</v>
      </c>
      <c r="O8" s="279">
        <v>2</v>
      </c>
      <c r="P8" s="315">
        <v>33</v>
      </c>
    </row>
    <row r="9" spans="2:16" x14ac:dyDescent="0.45">
      <c r="B9" s="307">
        <v>203</v>
      </c>
      <c r="C9" s="308" t="s">
        <v>197</v>
      </c>
      <c r="D9" s="309"/>
      <c r="E9" s="310"/>
      <c r="F9" s="310"/>
      <c r="G9" s="310"/>
      <c r="H9" s="310"/>
      <c r="I9" s="311">
        <v>3</v>
      </c>
      <c r="J9" s="310">
        <v>1</v>
      </c>
      <c r="K9" s="312">
        <f t="shared" si="0"/>
        <v>0.75</v>
      </c>
      <c r="L9" s="313">
        <f t="shared" si="1"/>
        <v>9.2879256965944269E-3</v>
      </c>
      <c r="N9" s="316">
        <v>403</v>
      </c>
      <c r="O9" s="317">
        <v>3</v>
      </c>
      <c r="P9" s="318">
        <v>28</v>
      </c>
    </row>
    <row r="10" spans="2:16" x14ac:dyDescent="0.45">
      <c r="B10" s="307">
        <v>301</v>
      </c>
      <c r="C10" s="308" t="s">
        <v>198</v>
      </c>
      <c r="D10" s="309"/>
      <c r="E10" s="310"/>
      <c r="F10" s="310"/>
      <c r="G10" s="310"/>
      <c r="H10" s="310"/>
      <c r="I10" s="311">
        <v>0</v>
      </c>
      <c r="J10" s="310">
        <v>6</v>
      </c>
      <c r="K10" s="312">
        <f t="shared" si="0"/>
        <v>0</v>
      </c>
      <c r="L10" s="313">
        <f t="shared" si="1"/>
        <v>0</v>
      </c>
      <c r="N10" s="319">
        <v>1302</v>
      </c>
      <c r="O10" s="320">
        <v>4</v>
      </c>
      <c r="P10" s="321">
        <v>11</v>
      </c>
    </row>
    <row r="11" spans="2:16" x14ac:dyDescent="0.45">
      <c r="B11" s="307">
        <v>302</v>
      </c>
      <c r="C11" s="308" t="s">
        <v>199</v>
      </c>
      <c r="D11" s="309"/>
      <c r="E11" s="310"/>
      <c r="F11" s="310"/>
      <c r="G11" s="310"/>
      <c r="H11" s="310"/>
      <c r="I11" s="311">
        <f>8+1</f>
        <v>9</v>
      </c>
      <c r="J11" s="310">
        <f>0+0</f>
        <v>0</v>
      </c>
      <c r="K11" s="312">
        <f t="shared" si="0"/>
        <v>1</v>
      </c>
      <c r="L11" s="322">
        <f t="shared" si="1"/>
        <v>2.7863777089783281E-2</v>
      </c>
      <c r="N11" s="319">
        <v>302</v>
      </c>
      <c r="O11" s="320">
        <v>5</v>
      </c>
      <c r="P11" s="321">
        <v>9</v>
      </c>
    </row>
    <row r="12" spans="2:16" x14ac:dyDescent="0.45">
      <c r="B12" s="307">
        <v>303</v>
      </c>
      <c r="C12" s="308" t="s">
        <v>200</v>
      </c>
      <c r="D12" s="309"/>
      <c r="E12" s="310"/>
      <c r="F12" s="310"/>
      <c r="G12" s="310"/>
      <c r="H12" s="310"/>
      <c r="I12" s="311">
        <v>8</v>
      </c>
      <c r="J12" s="310">
        <v>0</v>
      </c>
      <c r="K12" s="312">
        <f t="shared" si="0"/>
        <v>1</v>
      </c>
      <c r="L12" s="313">
        <f t="shared" si="1"/>
        <v>2.4767801857585141E-2</v>
      </c>
      <c r="N12" s="323">
        <v>303</v>
      </c>
      <c r="O12" s="324">
        <v>6</v>
      </c>
      <c r="P12" s="325">
        <v>8</v>
      </c>
    </row>
    <row r="13" spans="2:16" x14ac:dyDescent="0.45">
      <c r="B13" s="307">
        <v>304</v>
      </c>
      <c r="C13" s="308" t="s">
        <v>201</v>
      </c>
      <c r="D13" s="309"/>
      <c r="E13" s="310"/>
      <c r="F13" s="310"/>
      <c r="G13" s="310"/>
      <c r="H13" s="310"/>
      <c r="I13" s="311">
        <v>6</v>
      </c>
      <c r="J13" s="310">
        <v>1</v>
      </c>
      <c r="K13" s="312">
        <f t="shared" si="0"/>
        <v>0.8571428571428571</v>
      </c>
      <c r="L13" s="313">
        <f t="shared" si="1"/>
        <v>1.8575851393188854E-2</v>
      </c>
      <c r="N13" s="307">
        <v>1006</v>
      </c>
      <c r="O13" s="308">
        <v>6</v>
      </c>
      <c r="P13" s="326">
        <v>8</v>
      </c>
    </row>
    <row r="14" spans="2:16" x14ac:dyDescent="0.45">
      <c r="B14" s="307">
        <v>305</v>
      </c>
      <c r="C14" s="308" t="s">
        <v>202</v>
      </c>
      <c r="D14" s="309"/>
      <c r="E14" s="310"/>
      <c r="F14" s="310"/>
      <c r="G14" s="310"/>
      <c r="H14" s="310"/>
      <c r="I14" s="311">
        <v>6</v>
      </c>
      <c r="J14" s="310">
        <v>2</v>
      </c>
      <c r="K14" s="312">
        <f t="shared" si="0"/>
        <v>0.75</v>
      </c>
      <c r="L14" s="313">
        <f t="shared" si="1"/>
        <v>1.8575851393188854E-2</v>
      </c>
      <c r="N14" s="307">
        <v>1102</v>
      </c>
      <c r="O14" s="308">
        <v>6</v>
      </c>
      <c r="P14" s="326">
        <v>8</v>
      </c>
    </row>
    <row r="15" spans="2:16" x14ac:dyDescent="0.45">
      <c r="B15" s="327">
        <v>306</v>
      </c>
      <c r="C15" s="328" t="s">
        <v>203</v>
      </c>
      <c r="D15" s="329"/>
      <c r="E15" s="330"/>
      <c r="F15" s="330"/>
      <c r="G15" s="330"/>
      <c r="H15" s="330"/>
      <c r="I15" s="331">
        <v>2</v>
      </c>
      <c r="J15" s="330">
        <v>2</v>
      </c>
      <c r="K15" s="332">
        <f t="shared" si="0"/>
        <v>0.5</v>
      </c>
      <c r="L15" s="333">
        <f t="shared" si="1"/>
        <v>6.1919504643962852E-3</v>
      </c>
      <c r="N15" s="334">
        <v>1202</v>
      </c>
      <c r="O15" s="335">
        <v>6</v>
      </c>
      <c r="P15" s="336">
        <v>8</v>
      </c>
    </row>
    <row r="16" spans="2:16" x14ac:dyDescent="0.45">
      <c r="B16" s="316">
        <v>401</v>
      </c>
      <c r="C16" s="317" t="s">
        <v>195</v>
      </c>
      <c r="D16" s="337"/>
      <c r="E16" s="338"/>
      <c r="F16" s="338"/>
      <c r="G16" s="338"/>
      <c r="H16" s="338"/>
      <c r="I16" s="339">
        <v>3</v>
      </c>
      <c r="J16" s="338">
        <v>1</v>
      </c>
      <c r="K16" s="340">
        <f t="shared" si="0"/>
        <v>0.75</v>
      </c>
      <c r="L16" s="341">
        <f t="shared" si="1"/>
        <v>9.2879256965944269E-3</v>
      </c>
      <c r="N16" s="316">
        <v>501</v>
      </c>
      <c r="O16" s="317">
        <v>10</v>
      </c>
      <c r="P16" s="318">
        <v>7</v>
      </c>
    </row>
    <row r="17" spans="2:16" x14ac:dyDescent="0.45">
      <c r="B17" s="307">
        <v>402</v>
      </c>
      <c r="C17" s="308" t="s">
        <v>196</v>
      </c>
      <c r="D17" s="309" t="s">
        <v>195</v>
      </c>
      <c r="E17" s="310" t="s">
        <v>197</v>
      </c>
      <c r="F17" s="310" t="s">
        <v>198</v>
      </c>
      <c r="G17" s="310" t="s">
        <v>199</v>
      </c>
      <c r="H17" s="310" t="s">
        <v>200</v>
      </c>
      <c r="I17" s="342">
        <f>4+5+3+5+6+8+2</f>
        <v>33</v>
      </c>
      <c r="J17" s="310">
        <f>0+0+1+1+2+0+0</f>
        <v>4</v>
      </c>
      <c r="K17" s="312">
        <f t="shared" si="0"/>
        <v>0.89189189189189189</v>
      </c>
      <c r="L17" s="343">
        <f t="shared" si="1"/>
        <v>0.1021671826625387</v>
      </c>
      <c r="N17" s="307">
        <v>604</v>
      </c>
      <c r="O17" s="308">
        <v>10</v>
      </c>
      <c r="P17" s="326">
        <v>7</v>
      </c>
    </row>
    <row r="18" spans="2:16" x14ac:dyDescent="0.45">
      <c r="B18" s="307">
        <v>403</v>
      </c>
      <c r="C18" s="308" t="s">
        <v>197</v>
      </c>
      <c r="D18" s="309" t="s">
        <v>198</v>
      </c>
      <c r="E18" s="310" t="s">
        <v>199</v>
      </c>
      <c r="F18" s="310" t="s">
        <v>200</v>
      </c>
      <c r="G18" s="310"/>
      <c r="H18" s="310"/>
      <c r="I18" s="342">
        <f>4+6+8+8+2</f>
        <v>28</v>
      </c>
      <c r="J18" s="310">
        <f>0+0+0+0+0</f>
        <v>0</v>
      </c>
      <c r="K18" s="312">
        <f t="shared" si="0"/>
        <v>1</v>
      </c>
      <c r="L18" s="343">
        <f t="shared" si="1"/>
        <v>8.6687306501547989E-2</v>
      </c>
      <c r="N18" s="307">
        <v>802</v>
      </c>
      <c r="O18" s="308">
        <v>10</v>
      </c>
      <c r="P18" s="326">
        <v>7</v>
      </c>
    </row>
    <row r="19" spans="2:16" x14ac:dyDescent="0.45">
      <c r="B19" s="307">
        <v>404</v>
      </c>
      <c r="C19" s="308" t="s">
        <v>198</v>
      </c>
      <c r="D19" s="309"/>
      <c r="E19" s="310"/>
      <c r="F19" s="310"/>
      <c r="G19" s="310"/>
      <c r="H19" s="310"/>
      <c r="I19" s="311">
        <v>4</v>
      </c>
      <c r="J19" s="310">
        <v>2</v>
      </c>
      <c r="K19" s="312">
        <f t="shared" si="0"/>
        <v>0.66666666666666663</v>
      </c>
      <c r="L19" s="313">
        <f t="shared" si="1"/>
        <v>1.238390092879257E-2</v>
      </c>
      <c r="N19" s="344">
        <v>904</v>
      </c>
      <c r="O19" s="345">
        <v>10</v>
      </c>
      <c r="P19" s="346">
        <v>7</v>
      </c>
    </row>
    <row r="20" spans="2:16" x14ac:dyDescent="0.45">
      <c r="B20" s="307">
        <v>405</v>
      </c>
      <c r="C20" s="308" t="s">
        <v>199</v>
      </c>
      <c r="D20" s="309"/>
      <c r="E20" s="310"/>
      <c r="F20" s="310"/>
      <c r="G20" s="310"/>
      <c r="H20" s="310"/>
      <c r="I20" s="311">
        <v>0</v>
      </c>
      <c r="J20" s="310">
        <v>0</v>
      </c>
      <c r="K20" s="312" t="e">
        <f t="shared" si="0"/>
        <v>#DIV/0!</v>
      </c>
      <c r="L20" s="313">
        <f t="shared" si="1"/>
        <v>0</v>
      </c>
      <c r="N20" s="316">
        <v>304</v>
      </c>
      <c r="O20" s="317">
        <v>14</v>
      </c>
      <c r="P20" s="347">
        <v>6</v>
      </c>
    </row>
    <row r="21" spans="2:16" x14ac:dyDescent="0.45">
      <c r="B21" s="307">
        <v>406</v>
      </c>
      <c r="C21" s="308" t="s">
        <v>200</v>
      </c>
      <c r="D21" s="309"/>
      <c r="E21" s="310"/>
      <c r="F21" s="310"/>
      <c r="G21" s="310"/>
      <c r="H21" s="310"/>
      <c r="I21" s="311">
        <v>0</v>
      </c>
      <c r="J21" s="310">
        <v>0</v>
      </c>
      <c r="K21" s="312" t="e">
        <f t="shared" si="0"/>
        <v>#DIV/0!</v>
      </c>
      <c r="L21" s="313">
        <f t="shared" si="1"/>
        <v>0</v>
      </c>
      <c r="N21" s="307">
        <v>305</v>
      </c>
      <c r="O21" s="308">
        <v>14</v>
      </c>
      <c r="P21" s="326">
        <v>6</v>
      </c>
    </row>
    <row r="22" spans="2:16" x14ac:dyDescent="0.45">
      <c r="B22" s="307">
        <v>501</v>
      </c>
      <c r="C22" s="308" t="s">
        <v>201</v>
      </c>
      <c r="D22" s="309"/>
      <c r="E22" s="310"/>
      <c r="F22" s="310"/>
      <c r="G22" s="310"/>
      <c r="H22" s="310"/>
      <c r="I22" s="311">
        <v>7</v>
      </c>
      <c r="J22" s="310">
        <v>0</v>
      </c>
      <c r="K22" s="312">
        <f t="shared" si="0"/>
        <v>1</v>
      </c>
      <c r="L22" s="313">
        <f t="shared" si="1"/>
        <v>2.1671826625386997E-2</v>
      </c>
      <c r="N22" s="307">
        <v>801</v>
      </c>
      <c r="O22" s="308">
        <v>14</v>
      </c>
      <c r="P22" s="348">
        <v>6</v>
      </c>
    </row>
    <row r="23" spans="2:16" x14ac:dyDescent="0.45">
      <c r="B23" s="307">
        <v>502</v>
      </c>
      <c r="C23" s="308" t="s">
        <v>202</v>
      </c>
      <c r="D23" s="309"/>
      <c r="E23" s="310"/>
      <c r="F23" s="310"/>
      <c r="G23" s="310"/>
      <c r="H23" s="310"/>
      <c r="I23" s="311">
        <v>0</v>
      </c>
      <c r="J23" s="310">
        <v>8</v>
      </c>
      <c r="K23" s="312">
        <f t="shared" si="0"/>
        <v>0</v>
      </c>
      <c r="L23" s="313">
        <f t="shared" si="1"/>
        <v>0</v>
      </c>
      <c r="N23" s="307">
        <v>1004</v>
      </c>
      <c r="O23" s="308">
        <v>14</v>
      </c>
      <c r="P23" s="348">
        <v>6</v>
      </c>
    </row>
    <row r="24" spans="2:16" x14ac:dyDescent="0.45">
      <c r="B24" s="344">
        <v>503</v>
      </c>
      <c r="C24" s="345" t="s">
        <v>203</v>
      </c>
      <c r="D24" s="349"/>
      <c r="E24" s="350"/>
      <c r="F24" s="350"/>
      <c r="G24" s="350"/>
      <c r="H24" s="350"/>
      <c r="I24" s="351">
        <v>2</v>
      </c>
      <c r="J24" s="350">
        <v>2</v>
      </c>
      <c r="K24" s="352">
        <f t="shared" si="0"/>
        <v>0.5</v>
      </c>
      <c r="L24" s="353">
        <f t="shared" si="1"/>
        <v>6.1919504643962852E-3</v>
      </c>
      <c r="N24" s="307">
        <v>1005</v>
      </c>
      <c r="O24" s="308">
        <v>14</v>
      </c>
      <c r="P24" s="348">
        <v>6</v>
      </c>
    </row>
    <row r="25" spans="2:16" x14ac:dyDescent="0.45">
      <c r="B25" s="323">
        <v>504</v>
      </c>
      <c r="C25" s="324" t="s">
        <v>195</v>
      </c>
      <c r="D25" s="354"/>
      <c r="E25" s="355"/>
      <c r="F25" s="355"/>
      <c r="G25" s="355"/>
      <c r="H25" s="355"/>
      <c r="I25" s="356">
        <v>4</v>
      </c>
      <c r="J25" s="355">
        <v>0</v>
      </c>
      <c r="K25" s="357">
        <f t="shared" si="0"/>
        <v>1</v>
      </c>
      <c r="L25" s="358">
        <f t="shared" si="1"/>
        <v>1.238390092879257E-2</v>
      </c>
      <c r="N25" s="307">
        <v>1101</v>
      </c>
      <c r="O25" s="308">
        <v>14</v>
      </c>
      <c r="P25" s="348">
        <v>6</v>
      </c>
    </row>
    <row r="26" spans="2:16" x14ac:dyDescent="0.45">
      <c r="B26" s="307">
        <v>505</v>
      </c>
      <c r="C26" s="308" t="s">
        <v>196</v>
      </c>
      <c r="D26" s="309"/>
      <c r="E26" s="310"/>
      <c r="F26" s="310"/>
      <c r="G26" s="310"/>
      <c r="H26" s="310"/>
      <c r="I26" s="311">
        <v>4</v>
      </c>
      <c r="J26" s="310">
        <v>1</v>
      </c>
      <c r="K26" s="312">
        <f t="shared" si="0"/>
        <v>0.8</v>
      </c>
      <c r="L26" s="313">
        <f t="shared" si="1"/>
        <v>1.238390092879257E-2</v>
      </c>
      <c r="N26" s="344">
        <v>1201</v>
      </c>
      <c r="O26" s="345">
        <v>14</v>
      </c>
      <c r="P26" s="346">
        <v>6</v>
      </c>
    </row>
    <row r="27" spans="2:16" x14ac:dyDescent="0.45">
      <c r="B27" s="307">
        <v>506</v>
      </c>
      <c r="C27" s="308" t="s">
        <v>197</v>
      </c>
      <c r="D27" s="309"/>
      <c r="E27" s="310"/>
      <c r="F27" s="310"/>
      <c r="G27" s="310"/>
      <c r="H27" s="310"/>
      <c r="I27" s="311">
        <v>4</v>
      </c>
      <c r="J27" s="310">
        <v>0</v>
      </c>
      <c r="K27" s="312">
        <f t="shared" si="0"/>
        <v>1</v>
      </c>
      <c r="L27" s="313">
        <f t="shared" si="1"/>
        <v>1.238390092879257E-2</v>
      </c>
      <c r="N27" s="323">
        <v>902</v>
      </c>
      <c r="O27" s="324">
        <v>20</v>
      </c>
      <c r="P27" s="359">
        <v>5</v>
      </c>
    </row>
    <row r="28" spans="2:16" x14ac:dyDescent="0.45">
      <c r="B28" s="307">
        <v>601</v>
      </c>
      <c r="C28" s="308" t="s">
        <v>198</v>
      </c>
      <c r="D28" s="309"/>
      <c r="E28" s="310"/>
      <c r="F28" s="310"/>
      <c r="G28" s="310"/>
      <c r="H28" s="310"/>
      <c r="I28" s="311">
        <v>0</v>
      </c>
      <c r="J28" s="310">
        <v>6</v>
      </c>
      <c r="K28" s="312">
        <f t="shared" si="0"/>
        <v>0</v>
      </c>
      <c r="L28" s="313">
        <f t="shared" si="1"/>
        <v>0</v>
      </c>
      <c r="N28" s="307">
        <v>903</v>
      </c>
      <c r="O28" s="308">
        <v>20</v>
      </c>
      <c r="P28" s="348">
        <v>5</v>
      </c>
    </row>
    <row r="29" spans="2:16" x14ac:dyDescent="0.45">
      <c r="B29" s="307">
        <v>602</v>
      </c>
      <c r="C29" s="308" t="s">
        <v>199</v>
      </c>
      <c r="D29" s="309" t="s">
        <v>200</v>
      </c>
      <c r="E29" s="310" t="s">
        <v>201</v>
      </c>
      <c r="F29" s="310" t="s">
        <v>202</v>
      </c>
      <c r="G29" s="310" t="s">
        <v>203</v>
      </c>
      <c r="H29" s="310"/>
      <c r="I29" s="342">
        <f>8+7+7+8+4</f>
        <v>34</v>
      </c>
      <c r="J29" s="310">
        <f>0+0+0+0</f>
        <v>0</v>
      </c>
      <c r="K29" s="312">
        <f t="shared" si="0"/>
        <v>1</v>
      </c>
      <c r="L29" s="343">
        <f t="shared" si="1"/>
        <v>0.10526315789473684</v>
      </c>
      <c r="N29" s="307">
        <v>1002</v>
      </c>
      <c r="O29" s="308">
        <v>20</v>
      </c>
      <c r="P29" s="348">
        <v>5</v>
      </c>
    </row>
    <row r="30" spans="2:16" x14ac:dyDescent="0.45">
      <c r="B30" s="307">
        <v>603</v>
      </c>
      <c r="C30" s="308" t="s">
        <v>200</v>
      </c>
      <c r="D30" s="309"/>
      <c r="E30" s="310"/>
      <c r="F30" s="310"/>
      <c r="G30" s="310"/>
      <c r="H30" s="310"/>
      <c r="I30" s="311">
        <v>0</v>
      </c>
      <c r="J30" s="310">
        <v>0</v>
      </c>
      <c r="K30" s="312" t="e">
        <f t="shared" si="0"/>
        <v>#DIV/0!</v>
      </c>
      <c r="L30" s="313">
        <f t="shared" si="1"/>
        <v>0</v>
      </c>
      <c r="N30" s="307">
        <v>1204</v>
      </c>
      <c r="O30" s="308">
        <v>20</v>
      </c>
      <c r="P30" s="348">
        <v>5</v>
      </c>
    </row>
    <row r="31" spans="2:16" x14ac:dyDescent="0.45">
      <c r="B31" s="307">
        <v>604</v>
      </c>
      <c r="C31" s="308" t="s">
        <v>201</v>
      </c>
      <c r="D31" s="309"/>
      <c r="E31" s="310"/>
      <c r="F31" s="310"/>
      <c r="G31" s="310"/>
      <c r="H31" s="310"/>
      <c r="I31" s="311">
        <v>7</v>
      </c>
      <c r="J31" s="310">
        <v>0</v>
      </c>
      <c r="K31" s="312">
        <f t="shared" si="0"/>
        <v>1</v>
      </c>
      <c r="L31" s="313">
        <f t="shared" si="1"/>
        <v>2.1671826625386997E-2</v>
      </c>
      <c r="N31" s="307">
        <v>1301</v>
      </c>
      <c r="O31" s="308">
        <v>20</v>
      </c>
      <c r="P31" s="348">
        <v>5</v>
      </c>
    </row>
    <row r="32" spans="2:16" x14ac:dyDescent="0.45">
      <c r="B32" s="307">
        <v>605</v>
      </c>
      <c r="C32" s="308" t="s">
        <v>202</v>
      </c>
      <c r="D32" s="309"/>
      <c r="E32" s="310"/>
      <c r="F32" s="310"/>
      <c r="G32" s="310"/>
      <c r="H32" s="310"/>
      <c r="I32" s="311">
        <v>4</v>
      </c>
      <c r="J32" s="310">
        <v>4</v>
      </c>
      <c r="K32" s="312">
        <f t="shared" si="0"/>
        <v>0.5</v>
      </c>
      <c r="L32" s="313">
        <f t="shared" si="1"/>
        <v>1.238390092879257E-2</v>
      </c>
      <c r="N32" s="344">
        <v>1306</v>
      </c>
      <c r="O32" s="345">
        <v>20</v>
      </c>
      <c r="P32" s="346">
        <v>5</v>
      </c>
    </row>
    <row r="33" spans="2:16" x14ac:dyDescent="0.45">
      <c r="B33" s="334">
        <v>606</v>
      </c>
      <c r="C33" s="335" t="s">
        <v>203</v>
      </c>
      <c r="D33" s="360"/>
      <c r="E33" s="361"/>
      <c r="F33" s="361"/>
      <c r="G33" s="361"/>
      <c r="H33" s="361"/>
      <c r="I33" s="362">
        <v>4</v>
      </c>
      <c r="J33" s="361">
        <v>0</v>
      </c>
      <c r="K33" s="363">
        <f t="shared" si="0"/>
        <v>1</v>
      </c>
      <c r="L33" s="364">
        <f t="shared" si="1"/>
        <v>1.238390092879257E-2</v>
      </c>
      <c r="N33" s="316">
        <v>202</v>
      </c>
      <c r="O33" s="317">
        <v>30</v>
      </c>
      <c r="P33" s="347">
        <v>4</v>
      </c>
    </row>
    <row r="34" spans="2:16" x14ac:dyDescent="0.45">
      <c r="B34" s="316">
        <v>701</v>
      </c>
      <c r="C34" s="317" t="s">
        <v>195</v>
      </c>
      <c r="D34" s="337"/>
      <c r="E34" s="338"/>
      <c r="F34" s="338"/>
      <c r="G34" s="338"/>
      <c r="H34" s="338"/>
      <c r="I34" s="339">
        <v>3</v>
      </c>
      <c r="J34" s="338">
        <v>1</v>
      </c>
      <c r="K34" s="340">
        <f t="shared" si="0"/>
        <v>0.75</v>
      </c>
      <c r="L34" s="341">
        <f t="shared" si="1"/>
        <v>9.2879256965944269E-3</v>
      </c>
      <c r="N34" s="307">
        <v>404</v>
      </c>
      <c r="O34" s="308">
        <v>30</v>
      </c>
      <c r="P34" s="326">
        <v>4</v>
      </c>
    </row>
    <row r="35" spans="2:16" x14ac:dyDescent="0.45">
      <c r="B35" s="307">
        <v>702</v>
      </c>
      <c r="C35" s="308" t="s">
        <v>196</v>
      </c>
      <c r="D35" s="309"/>
      <c r="E35" s="310"/>
      <c r="F35" s="310"/>
      <c r="G35" s="310"/>
      <c r="H35" s="310"/>
      <c r="I35" s="311">
        <v>0</v>
      </c>
      <c r="J35" s="310">
        <v>5</v>
      </c>
      <c r="K35" s="312">
        <f t="shared" si="0"/>
        <v>0</v>
      </c>
      <c r="L35" s="313">
        <f t="shared" si="1"/>
        <v>0</v>
      </c>
      <c r="N35" s="307">
        <v>504</v>
      </c>
      <c r="O35" s="308">
        <v>30</v>
      </c>
      <c r="P35" s="326">
        <v>4</v>
      </c>
    </row>
    <row r="36" spans="2:16" x14ac:dyDescent="0.45">
      <c r="B36" s="307">
        <v>703</v>
      </c>
      <c r="C36" s="308" t="s">
        <v>197</v>
      </c>
      <c r="D36" s="309"/>
      <c r="E36" s="310"/>
      <c r="F36" s="310"/>
      <c r="G36" s="310"/>
      <c r="H36" s="310"/>
      <c r="I36" s="311">
        <v>3</v>
      </c>
      <c r="J36" s="310">
        <v>1</v>
      </c>
      <c r="K36" s="312">
        <f t="shared" si="0"/>
        <v>0.75</v>
      </c>
      <c r="L36" s="313">
        <f t="shared" si="1"/>
        <v>9.2879256965944269E-3</v>
      </c>
      <c r="N36" s="307">
        <v>505</v>
      </c>
      <c r="O36" s="308">
        <v>30</v>
      </c>
      <c r="P36" s="326">
        <v>4</v>
      </c>
    </row>
    <row r="37" spans="2:16" x14ac:dyDescent="0.45">
      <c r="B37" s="307">
        <v>704</v>
      </c>
      <c r="C37" s="308" t="s">
        <v>198</v>
      </c>
      <c r="D37" s="309"/>
      <c r="E37" s="310"/>
      <c r="F37" s="310"/>
      <c r="G37" s="310"/>
      <c r="H37" s="310"/>
      <c r="I37" s="311">
        <v>0</v>
      </c>
      <c r="J37" s="310">
        <v>0</v>
      </c>
      <c r="K37" s="312" t="e">
        <f t="shared" si="0"/>
        <v>#DIV/0!</v>
      </c>
      <c r="L37" s="313">
        <f t="shared" si="1"/>
        <v>0</v>
      </c>
      <c r="N37" s="307">
        <v>506</v>
      </c>
      <c r="O37" s="308">
        <v>30</v>
      </c>
      <c r="P37" s="326">
        <v>4</v>
      </c>
    </row>
    <row r="38" spans="2:16" x14ac:dyDescent="0.45">
      <c r="B38" s="307">
        <v>705</v>
      </c>
      <c r="C38" s="308" t="s">
        <v>199</v>
      </c>
      <c r="D38" s="309"/>
      <c r="E38" s="310"/>
      <c r="F38" s="310"/>
      <c r="G38" s="310"/>
      <c r="H38" s="310"/>
      <c r="I38" s="311">
        <v>0</v>
      </c>
      <c r="J38" s="310">
        <v>8</v>
      </c>
      <c r="K38" s="312">
        <f t="shared" si="0"/>
        <v>0</v>
      </c>
      <c r="L38" s="313">
        <f t="shared" si="1"/>
        <v>0</v>
      </c>
      <c r="N38" s="307">
        <v>605</v>
      </c>
      <c r="O38" s="308">
        <v>30</v>
      </c>
      <c r="P38" s="326">
        <v>4</v>
      </c>
    </row>
    <row r="39" spans="2:16" x14ac:dyDescent="0.45">
      <c r="B39" s="307">
        <v>706</v>
      </c>
      <c r="C39" s="308" t="s">
        <v>200</v>
      </c>
      <c r="D39" s="309"/>
      <c r="E39" s="310"/>
      <c r="F39" s="310"/>
      <c r="G39" s="310"/>
      <c r="H39" s="310"/>
      <c r="I39" s="311">
        <v>1</v>
      </c>
      <c r="J39" s="310">
        <v>7</v>
      </c>
      <c r="K39" s="312">
        <f t="shared" si="0"/>
        <v>0.125</v>
      </c>
      <c r="L39" s="313">
        <f t="shared" si="1"/>
        <v>3.0959752321981426E-3</v>
      </c>
      <c r="N39" s="365">
        <v>606</v>
      </c>
      <c r="O39" s="366">
        <v>30</v>
      </c>
      <c r="P39" s="367">
        <v>4</v>
      </c>
    </row>
    <row r="40" spans="2:16" x14ac:dyDescent="0.45">
      <c r="B40" s="307">
        <v>801</v>
      </c>
      <c r="C40" s="308" t="s">
        <v>201</v>
      </c>
      <c r="D40" s="309"/>
      <c r="E40" s="310"/>
      <c r="F40" s="310"/>
      <c r="G40" s="310"/>
      <c r="H40" s="310"/>
      <c r="I40" s="311">
        <f>5+1</f>
        <v>6</v>
      </c>
      <c r="J40" s="310">
        <f>2+0</f>
        <v>2</v>
      </c>
      <c r="K40" s="312">
        <f t="shared" si="0"/>
        <v>0.75</v>
      </c>
      <c r="L40" s="313">
        <f t="shared" si="1"/>
        <v>1.8575851393188854E-2</v>
      </c>
      <c r="N40" s="365">
        <v>803</v>
      </c>
      <c r="O40" s="366">
        <v>30</v>
      </c>
      <c r="P40" s="367">
        <v>4</v>
      </c>
    </row>
    <row r="41" spans="2:16" x14ac:dyDescent="0.45">
      <c r="B41" s="307">
        <v>802</v>
      </c>
      <c r="C41" s="308" t="s">
        <v>202</v>
      </c>
      <c r="D41" s="309"/>
      <c r="E41" s="310"/>
      <c r="F41" s="310"/>
      <c r="G41" s="310"/>
      <c r="H41" s="310"/>
      <c r="I41" s="311">
        <v>7</v>
      </c>
      <c r="J41" s="310">
        <v>1</v>
      </c>
      <c r="K41" s="312">
        <f t="shared" si="0"/>
        <v>0.875</v>
      </c>
      <c r="L41" s="313">
        <f t="shared" si="1"/>
        <v>2.1671826625386997E-2</v>
      </c>
      <c r="N41" s="307">
        <v>806</v>
      </c>
      <c r="O41" s="308">
        <v>30</v>
      </c>
      <c r="P41" s="326">
        <v>4</v>
      </c>
    </row>
    <row r="42" spans="2:16" x14ac:dyDescent="0.45">
      <c r="B42" s="334">
        <v>803</v>
      </c>
      <c r="C42" s="335" t="s">
        <v>203</v>
      </c>
      <c r="D42" s="360"/>
      <c r="E42" s="361"/>
      <c r="F42" s="361"/>
      <c r="G42" s="361"/>
      <c r="H42" s="361"/>
      <c r="I42" s="362">
        <v>4</v>
      </c>
      <c r="J42" s="361">
        <v>0</v>
      </c>
      <c r="K42" s="363">
        <f t="shared" si="0"/>
        <v>1</v>
      </c>
      <c r="L42" s="364">
        <f t="shared" si="1"/>
        <v>1.238390092879257E-2</v>
      </c>
      <c r="N42" s="344">
        <v>1303</v>
      </c>
      <c r="O42" s="345">
        <v>30</v>
      </c>
      <c r="P42" s="368">
        <v>4</v>
      </c>
    </row>
    <row r="43" spans="2:16" x14ac:dyDescent="0.45">
      <c r="B43" s="316">
        <v>804</v>
      </c>
      <c r="C43" s="317" t="s">
        <v>195</v>
      </c>
      <c r="D43" s="337"/>
      <c r="E43" s="338"/>
      <c r="F43" s="338"/>
      <c r="G43" s="338"/>
      <c r="H43" s="338"/>
      <c r="I43" s="339">
        <v>0</v>
      </c>
      <c r="J43" s="338">
        <v>4</v>
      </c>
      <c r="K43" s="340">
        <f t="shared" si="0"/>
        <v>0</v>
      </c>
      <c r="L43" s="341">
        <f t="shared" si="1"/>
        <v>0</v>
      </c>
      <c r="N43" s="316">
        <v>203</v>
      </c>
      <c r="O43" s="317">
        <v>38</v>
      </c>
      <c r="P43" s="318">
        <v>3</v>
      </c>
    </row>
    <row r="44" spans="2:16" x14ac:dyDescent="0.45">
      <c r="B44" s="307">
        <v>805</v>
      </c>
      <c r="C44" s="308" t="s">
        <v>196</v>
      </c>
      <c r="D44" s="309"/>
      <c r="E44" s="310"/>
      <c r="F44" s="310"/>
      <c r="G44" s="310"/>
      <c r="H44" s="310"/>
      <c r="I44" s="311">
        <v>1</v>
      </c>
      <c r="J44" s="310">
        <v>4</v>
      </c>
      <c r="K44" s="312">
        <f t="shared" si="0"/>
        <v>0.2</v>
      </c>
      <c r="L44" s="313">
        <f t="shared" si="1"/>
        <v>3.0959752321981426E-3</v>
      </c>
      <c r="N44" s="307">
        <v>401</v>
      </c>
      <c r="O44" s="308">
        <v>38</v>
      </c>
      <c r="P44" s="326">
        <v>3</v>
      </c>
    </row>
    <row r="45" spans="2:16" x14ac:dyDescent="0.45">
      <c r="B45" s="307">
        <v>806</v>
      </c>
      <c r="C45" s="308" t="s">
        <v>197</v>
      </c>
      <c r="D45" s="309"/>
      <c r="E45" s="310"/>
      <c r="F45" s="310"/>
      <c r="G45" s="310"/>
      <c r="H45" s="310"/>
      <c r="I45" s="311">
        <v>4</v>
      </c>
      <c r="J45" s="310">
        <v>0</v>
      </c>
      <c r="K45" s="312">
        <f t="shared" si="0"/>
        <v>1</v>
      </c>
      <c r="L45" s="313">
        <f t="shared" si="1"/>
        <v>1.238390092879257E-2</v>
      </c>
      <c r="N45" s="307">
        <v>701</v>
      </c>
      <c r="O45" s="308">
        <v>38</v>
      </c>
      <c r="P45" s="326">
        <v>3</v>
      </c>
    </row>
    <row r="46" spans="2:16" x14ac:dyDescent="0.45">
      <c r="B46" s="307">
        <v>901</v>
      </c>
      <c r="C46" s="308" t="s">
        <v>198</v>
      </c>
      <c r="D46" s="309"/>
      <c r="E46" s="310"/>
      <c r="F46" s="310"/>
      <c r="G46" s="310"/>
      <c r="H46" s="310"/>
      <c r="I46" s="311">
        <v>0</v>
      </c>
      <c r="J46" s="310">
        <v>0</v>
      </c>
      <c r="K46" s="312" t="e">
        <f t="shared" si="0"/>
        <v>#DIV/0!</v>
      </c>
      <c r="L46" s="313">
        <f t="shared" si="1"/>
        <v>0</v>
      </c>
      <c r="N46" s="307">
        <v>703</v>
      </c>
      <c r="O46" s="308">
        <v>38</v>
      </c>
      <c r="P46" s="326">
        <v>3</v>
      </c>
    </row>
    <row r="47" spans="2:16" x14ac:dyDescent="0.45">
      <c r="B47" s="307">
        <v>902</v>
      </c>
      <c r="C47" s="308" t="s">
        <v>199</v>
      </c>
      <c r="D47" s="309"/>
      <c r="E47" s="310"/>
      <c r="F47" s="310"/>
      <c r="G47" s="310"/>
      <c r="H47" s="310"/>
      <c r="I47" s="311">
        <v>5</v>
      </c>
      <c r="J47" s="310">
        <v>3</v>
      </c>
      <c r="K47" s="312">
        <f t="shared" si="0"/>
        <v>0.625</v>
      </c>
      <c r="L47" s="313">
        <f t="shared" si="1"/>
        <v>1.5479876160990712E-2</v>
      </c>
      <c r="N47" s="307">
        <v>905</v>
      </c>
      <c r="O47" s="308">
        <v>38</v>
      </c>
      <c r="P47" s="326">
        <v>3</v>
      </c>
    </row>
    <row r="48" spans="2:16" x14ac:dyDescent="0.45">
      <c r="B48" s="307">
        <v>903</v>
      </c>
      <c r="C48" s="308" t="s">
        <v>200</v>
      </c>
      <c r="D48" s="309"/>
      <c r="E48" s="310"/>
      <c r="F48" s="310"/>
      <c r="G48" s="310"/>
      <c r="H48" s="310"/>
      <c r="I48" s="311">
        <v>5</v>
      </c>
      <c r="J48" s="310">
        <v>3</v>
      </c>
      <c r="K48" s="312">
        <f t="shared" si="0"/>
        <v>0.625</v>
      </c>
      <c r="L48" s="313">
        <f t="shared" si="1"/>
        <v>1.5479876160990712E-2</v>
      </c>
      <c r="N48" s="365">
        <v>1103</v>
      </c>
      <c r="O48" s="366">
        <v>38</v>
      </c>
      <c r="P48" s="367">
        <v>3</v>
      </c>
    </row>
    <row r="49" spans="2:16" x14ac:dyDescent="0.45">
      <c r="B49" s="307">
        <v>904</v>
      </c>
      <c r="C49" s="308" t="s">
        <v>201</v>
      </c>
      <c r="D49" s="309"/>
      <c r="E49" s="310"/>
      <c r="F49" s="310"/>
      <c r="G49" s="310"/>
      <c r="H49" s="310"/>
      <c r="I49" s="311">
        <v>7</v>
      </c>
      <c r="J49" s="310">
        <v>0</v>
      </c>
      <c r="K49" s="312">
        <f t="shared" si="0"/>
        <v>1</v>
      </c>
      <c r="L49" s="313">
        <f t="shared" si="1"/>
        <v>2.1671826625386997E-2</v>
      </c>
      <c r="N49" s="307">
        <v>1104</v>
      </c>
      <c r="O49" s="308">
        <v>38</v>
      </c>
      <c r="P49" s="326">
        <v>3</v>
      </c>
    </row>
    <row r="50" spans="2:16" x14ac:dyDescent="0.45">
      <c r="B50" s="307">
        <v>905</v>
      </c>
      <c r="C50" s="308" t="s">
        <v>202</v>
      </c>
      <c r="D50" s="309"/>
      <c r="E50" s="310"/>
      <c r="F50" s="310"/>
      <c r="G50" s="310"/>
      <c r="H50" s="310"/>
      <c r="I50" s="311">
        <v>3</v>
      </c>
      <c r="J50" s="310">
        <v>5</v>
      </c>
      <c r="K50" s="312">
        <f t="shared" si="0"/>
        <v>0.375</v>
      </c>
      <c r="L50" s="313">
        <f t="shared" si="1"/>
        <v>9.2879256965944269E-3</v>
      </c>
      <c r="N50" s="344">
        <v>1304</v>
      </c>
      <c r="O50" s="335">
        <v>38</v>
      </c>
      <c r="P50" s="368">
        <v>3</v>
      </c>
    </row>
    <row r="51" spans="2:16" x14ac:dyDescent="0.45">
      <c r="B51" s="344">
        <v>906</v>
      </c>
      <c r="C51" s="345" t="s">
        <v>203</v>
      </c>
      <c r="D51" s="349"/>
      <c r="E51" s="350"/>
      <c r="F51" s="350"/>
      <c r="G51" s="350"/>
      <c r="H51" s="350"/>
      <c r="I51" s="351">
        <v>2</v>
      </c>
      <c r="J51" s="350">
        <v>2</v>
      </c>
      <c r="K51" s="352">
        <f t="shared" si="0"/>
        <v>0.5</v>
      </c>
      <c r="L51" s="353">
        <f t="shared" si="1"/>
        <v>6.1919504643962852E-3</v>
      </c>
      <c r="N51" s="369">
        <v>306</v>
      </c>
      <c r="O51" s="370">
        <v>42</v>
      </c>
      <c r="P51" s="371">
        <v>2</v>
      </c>
    </row>
    <row r="52" spans="2:16" x14ac:dyDescent="0.45">
      <c r="B52" s="323">
        <v>1001</v>
      </c>
      <c r="C52" s="324" t="s">
        <v>195</v>
      </c>
      <c r="D52" s="354"/>
      <c r="E52" s="355"/>
      <c r="F52" s="355"/>
      <c r="G52" s="355"/>
      <c r="H52" s="355"/>
      <c r="I52" s="356">
        <v>0</v>
      </c>
      <c r="J52" s="355">
        <v>4</v>
      </c>
      <c r="K52" s="357">
        <f t="shared" si="0"/>
        <v>0</v>
      </c>
      <c r="L52" s="358">
        <f t="shared" si="1"/>
        <v>0</v>
      </c>
      <c r="N52" s="365">
        <v>503</v>
      </c>
      <c r="O52" s="366">
        <v>42</v>
      </c>
      <c r="P52" s="367">
        <v>2</v>
      </c>
    </row>
    <row r="53" spans="2:16" x14ac:dyDescent="0.45">
      <c r="B53" s="307">
        <v>1002</v>
      </c>
      <c r="C53" s="308" t="s">
        <v>196</v>
      </c>
      <c r="D53" s="309"/>
      <c r="E53" s="310"/>
      <c r="F53" s="310"/>
      <c r="G53" s="310"/>
      <c r="H53" s="310"/>
      <c r="I53" s="311">
        <v>5</v>
      </c>
      <c r="J53" s="310">
        <v>0</v>
      </c>
      <c r="K53" s="312">
        <f t="shared" si="0"/>
        <v>1</v>
      </c>
      <c r="L53" s="313">
        <f t="shared" si="1"/>
        <v>1.5479876160990712E-2</v>
      </c>
      <c r="N53" s="372">
        <v>906</v>
      </c>
      <c r="O53" s="373">
        <v>42</v>
      </c>
      <c r="P53" s="374">
        <v>2</v>
      </c>
    </row>
    <row r="54" spans="2:16" x14ac:dyDescent="0.45">
      <c r="B54" s="307">
        <v>1003</v>
      </c>
      <c r="C54" s="308" t="s">
        <v>197</v>
      </c>
      <c r="D54" s="309"/>
      <c r="E54" s="310"/>
      <c r="F54" s="310"/>
      <c r="G54" s="310"/>
      <c r="H54" s="310"/>
      <c r="I54" s="311">
        <v>0</v>
      </c>
      <c r="J54" s="310">
        <v>4</v>
      </c>
      <c r="K54" s="312">
        <f t="shared" si="0"/>
        <v>0</v>
      </c>
      <c r="L54" s="313">
        <f t="shared" si="1"/>
        <v>0</v>
      </c>
      <c r="N54" s="334">
        <v>1105</v>
      </c>
      <c r="O54" s="335">
        <v>42</v>
      </c>
      <c r="P54" s="336">
        <v>2</v>
      </c>
    </row>
    <row r="55" spans="2:16" x14ac:dyDescent="0.45">
      <c r="B55" s="307">
        <v>1004</v>
      </c>
      <c r="C55" s="308" t="s">
        <v>198</v>
      </c>
      <c r="D55" s="309"/>
      <c r="E55" s="310"/>
      <c r="F55" s="310"/>
      <c r="G55" s="310"/>
      <c r="H55" s="310"/>
      <c r="I55" s="311">
        <v>6</v>
      </c>
      <c r="J55" s="310">
        <v>0</v>
      </c>
      <c r="K55" s="312">
        <f t="shared" si="0"/>
        <v>1</v>
      </c>
      <c r="L55" s="313">
        <f t="shared" si="1"/>
        <v>1.8575851393188854E-2</v>
      </c>
      <c r="N55" s="316">
        <v>201</v>
      </c>
      <c r="O55" s="317">
        <v>46</v>
      </c>
      <c r="P55" s="318">
        <v>1</v>
      </c>
    </row>
    <row r="56" spans="2:16" x14ac:dyDescent="0.45">
      <c r="B56" s="307">
        <v>1005</v>
      </c>
      <c r="C56" s="308" t="s">
        <v>199</v>
      </c>
      <c r="D56" s="309"/>
      <c r="E56" s="310"/>
      <c r="F56" s="310"/>
      <c r="G56" s="310"/>
      <c r="H56" s="310"/>
      <c r="I56" s="311">
        <v>6</v>
      </c>
      <c r="J56" s="310">
        <v>1</v>
      </c>
      <c r="K56" s="312">
        <f t="shared" si="0"/>
        <v>0.8571428571428571</v>
      </c>
      <c r="L56" s="313">
        <f t="shared" si="1"/>
        <v>1.8575851393188854E-2</v>
      </c>
      <c r="N56" s="307">
        <v>706</v>
      </c>
      <c r="O56" s="308">
        <v>46</v>
      </c>
      <c r="P56" s="326">
        <v>1</v>
      </c>
    </row>
    <row r="57" spans="2:16" x14ac:dyDescent="0.45">
      <c r="B57" s="307">
        <v>1006</v>
      </c>
      <c r="C57" s="308" t="s">
        <v>200</v>
      </c>
      <c r="D57" s="309"/>
      <c r="E57" s="310"/>
      <c r="F57" s="310"/>
      <c r="G57" s="310"/>
      <c r="H57" s="310"/>
      <c r="I57" s="311">
        <v>8</v>
      </c>
      <c r="J57" s="310">
        <v>0</v>
      </c>
      <c r="K57" s="312">
        <f t="shared" si="0"/>
        <v>1</v>
      </c>
      <c r="L57" s="313">
        <f t="shared" si="1"/>
        <v>2.4767801857585141E-2</v>
      </c>
      <c r="N57" s="307">
        <v>805</v>
      </c>
      <c r="O57" s="308">
        <v>46</v>
      </c>
      <c r="P57" s="326">
        <v>1</v>
      </c>
    </row>
    <row r="58" spans="2:16" ht="15.6" thickBot="1" x14ac:dyDescent="0.5">
      <c r="B58" s="307">
        <v>1101</v>
      </c>
      <c r="C58" s="308" t="s">
        <v>201</v>
      </c>
      <c r="D58" s="309"/>
      <c r="E58" s="310"/>
      <c r="F58" s="310"/>
      <c r="G58" s="310"/>
      <c r="H58" s="310"/>
      <c r="I58" s="311">
        <v>6</v>
      </c>
      <c r="J58" s="310">
        <v>1</v>
      </c>
      <c r="K58" s="312">
        <f t="shared" si="0"/>
        <v>0.8571428571428571</v>
      </c>
      <c r="L58" s="313">
        <f t="shared" si="1"/>
        <v>1.8575851393188854E-2</v>
      </c>
      <c r="N58" s="375">
        <v>1206</v>
      </c>
      <c r="O58" s="376">
        <v>46</v>
      </c>
      <c r="P58" s="377">
        <v>1</v>
      </c>
    </row>
    <row r="59" spans="2:16" x14ac:dyDescent="0.45">
      <c r="B59" s="307">
        <v>1102</v>
      </c>
      <c r="C59" s="308" t="s">
        <v>202</v>
      </c>
      <c r="D59" s="309"/>
      <c r="E59" s="310"/>
      <c r="F59" s="310"/>
      <c r="G59" s="310"/>
      <c r="H59" s="310"/>
      <c r="I59" s="311">
        <v>8</v>
      </c>
      <c r="J59" s="310">
        <v>0</v>
      </c>
      <c r="K59" s="312">
        <f t="shared" si="0"/>
        <v>1</v>
      </c>
      <c r="L59" s="313">
        <f t="shared" si="1"/>
        <v>2.4767801857585141E-2</v>
      </c>
      <c r="N59" s="378">
        <v>301</v>
      </c>
      <c r="O59" s="379" t="s">
        <v>283</v>
      </c>
      <c r="P59" s="380">
        <v>0</v>
      </c>
    </row>
    <row r="60" spans="2:16" x14ac:dyDescent="0.45">
      <c r="B60" s="334">
        <v>1103</v>
      </c>
      <c r="C60" s="335" t="s">
        <v>203</v>
      </c>
      <c r="D60" s="360"/>
      <c r="E60" s="361"/>
      <c r="F60" s="361"/>
      <c r="G60" s="361"/>
      <c r="H60" s="361"/>
      <c r="I60" s="362">
        <v>3</v>
      </c>
      <c r="J60" s="361">
        <v>1</v>
      </c>
      <c r="K60" s="363">
        <f t="shared" si="0"/>
        <v>0.75</v>
      </c>
      <c r="L60" s="364">
        <f t="shared" si="1"/>
        <v>9.2879256965944269E-3</v>
      </c>
      <c r="N60" s="381">
        <v>405</v>
      </c>
      <c r="O60" s="382" t="s">
        <v>284</v>
      </c>
      <c r="P60" s="383">
        <v>0</v>
      </c>
    </row>
    <row r="61" spans="2:16" x14ac:dyDescent="0.45">
      <c r="B61" s="316">
        <v>1104</v>
      </c>
      <c r="C61" s="317" t="s">
        <v>195</v>
      </c>
      <c r="D61" s="337"/>
      <c r="E61" s="338"/>
      <c r="F61" s="338"/>
      <c r="G61" s="338"/>
      <c r="H61" s="338"/>
      <c r="I61" s="339">
        <v>3</v>
      </c>
      <c r="J61" s="338">
        <v>1</v>
      </c>
      <c r="K61" s="340">
        <f t="shared" si="0"/>
        <v>0.75</v>
      </c>
      <c r="L61" s="341">
        <f t="shared" si="1"/>
        <v>9.2879256965944269E-3</v>
      </c>
      <c r="N61" s="381">
        <v>406</v>
      </c>
      <c r="O61" s="382" t="s">
        <v>284</v>
      </c>
      <c r="P61" s="383">
        <v>0</v>
      </c>
    </row>
    <row r="62" spans="2:16" x14ac:dyDescent="0.45">
      <c r="B62" s="307">
        <v>1105</v>
      </c>
      <c r="C62" s="308" t="s">
        <v>196</v>
      </c>
      <c r="D62" s="309"/>
      <c r="E62" s="310"/>
      <c r="F62" s="310"/>
      <c r="G62" s="310"/>
      <c r="H62" s="310"/>
      <c r="I62" s="311">
        <v>2</v>
      </c>
      <c r="J62" s="310">
        <v>3</v>
      </c>
      <c r="K62" s="312">
        <f t="shared" si="0"/>
        <v>0.4</v>
      </c>
      <c r="L62" s="313">
        <f t="shared" si="1"/>
        <v>6.1919504643962852E-3</v>
      </c>
      <c r="N62" s="381">
        <v>502</v>
      </c>
      <c r="O62" s="382" t="s">
        <v>284</v>
      </c>
      <c r="P62" s="383">
        <v>0</v>
      </c>
    </row>
    <row r="63" spans="2:16" x14ac:dyDescent="0.45">
      <c r="B63" s="307">
        <v>1106</v>
      </c>
      <c r="C63" s="308" t="s">
        <v>197</v>
      </c>
      <c r="D63" s="309"/>
      <c r="E63" s="310"/>
      <c r="F63" s="310"/>
      <c r="G63" s="310"/>
      <c r="H63" s="310"/>
      <c r="I63" s="311">
        <v>0</v>
      </c>
      <c r="J63" s="310">
        <v>4</v>
      </c>
      <c r="K63" s="312">
        <f t="shared" si="0"/>
        <v>0</v>
      </c>
      <c r="L63" s="313">
        <f t="shared" si="1"/>
        <v>0</v>
      </c>
      <c r="N63" s="381">
        <v>601</v>
      </c>
      <c r="O63" s="382" t="s">
        <v>284</v>
      </c>
      <c r="P63" s="383">
        <v>0</v>
      </c>
    </row>
    <row r="64" spans="2:16" x14ac:dyDescent="0.45">
      <c r="B64" s="307">
        <v>1201</v>
      </c>
      <c r="C64" s="308" t="s">
        <v>198</v>
      </c>
      <c r="D64" s="309"/>
      <c r="E64" s="310"/>
      <c r="F64" s="310"/>
      <c r="G64" s="310"/>
      <c r="H64" s="310"/>
      <c r="I64" s="311">
        <v>6</v>
      </c>
      <c r="J64" s="310">
        <v>0</v>
      </c>
      <c r="K64" s="312">
        <f t="shared" si="0"/>
        <v>1</v>
      </c>
      <c r="L64" s="313">
        <f t="shared" si="1"/>
        <v>1.8575851393188854E-2</v>
      </c>
      <c r="N64" s="381">
        <v>603</v>
      </c>
      <c r="O64" s="382" t="s">
        <v>284</v>
      </c>
      <c r="P64" s="383">
        <v>0</v>
      </c>
    </row>
    <row r="65" spans="2:16" x14ac:dyDescent="0.45">
      <c r="B65" s="307">
        <v>1202</v>
      </c>
      <c r="C65" s="308" t="s">
        <v>199</v>
      </c>
      <c r="D65" s="309"/>
      <c r="E65" s="310"/>
      <c r="F65" s="310"/>
      <c r="G65" s="310"/>
      <c r="H65" s="310"/>
      <c r="I65" s="311">
        <v>8</v>
      </c>
      <c r="J65" s="310">
        <v>0</v>
      </c>
      <c r="K65" s="312">
        <f t="shared" si="0"/>
        <v>1</v>
      </c>
      <c r="L65" s="313">
        <f t="shared" si="1"/>
        <v>2.4767801857585141E-2</v>
      </c>
      <c r="N65" s="381">
        <v>702</v>
      </c>
      <c r="O65" s="382" t="s">
        <v>284</v>
      </c>
      <c r="P65" s="383">
        <v>0</v>
      </c>
    </row>
    <row r="66" spans="2:16" x14ac:dyDescent="0.45">
      <c r="B66" s="307">
        <v>1203</v>
      </c>
      <c r="C66" s="308" t="s">
        <v>200</v>
      </c>
      <c r="D66" s="309"/>
      <c r="E66" s="310"/>
      <c r="F66" s="310"/>
      <c r="G66" s="310"/>
      <c r="H66" s="310"/>
      <c r="I66" s="311">
        <v>0</v>
      </c>
      <c r="J66" s="310">
        <v>0</v>
      </c>
      <c r="K66" s="312" t="e">
        <f t="shared" si="0"/>
        <v>#DIV/0!</v>
      </c>
      <c r="L66" s="313">
        <f t="shared" si="1"/>
        <v>0</v>
      </c>
      <c r="N66" s="381">
        <v>704</v>
      </c>
      <c r="O66" s="382" t="s">
        <v>284</v>
      </c>
      <c r="P66" s="383">
        <v>0</v>
      </c>
    </row>
    <row r="67" spans="2:16" x14ac:dyDescent="0.45">
      <c r="B67" s="307">
        <v>1204</v>
      </c>
      <c r="C67" s="308" t="s">
        <v>201</v>
      </c>
      <c r="D67" s="309"/>
      <c r="E67" s="310"/>
      <c r="F67" s="310"/>
      <c r="G67" s="310"/>
      <c r="H67" s="310"/>
      <c r="I67" s="311">
        <v>5</v>
      </c>
      <c r="J67" s="310">
        <v>2</v>
      </c>
      <c r="K67" s="312">
        <f t="shared" si="0"/>
        <v>0.7142857142857143</v>
      </c>
      <c r="L67" s="313">
        <f t="shared" si="1"/>
        <v>1.5479876160990712E-2</v>
      </c>
      <c r="N67" s="381">
        <v>705</v>
      </c>
      <c r="O67" s="382" t="s">
        <v>284</v>
      </c>
      <c r="P67" s="383">
        <v>0</v>
      </c>
    </row>
    <row r="68" spans="2:16" x14ac:dyDescent="0.45">
      <c r="B68" s="307">
        <v>1205</v>
      </c>
      <c r="C68" s="308" t="s">
        <v>202</v>
      </c>
      <c r="D68" s="309"/>
      <c r="E68" s="310"/>
      <c r="F68" s="310"/>
      <c r="G68" s="310"/>
      <c r="H68" s="310"/>
      <c r="I68" s="311">
        <v>0</v>
      </c>
      <c r="J68" s="310">
        <v>0</v>
      </c>
      <c r="K68" s="312" t="e">
        <f t="shared" si="0"/>
        <v>#DIV/0!</v>
      </c>
      <c r="L68" s="313">
        <f t="shared" si="1"/>
        <v>0</v>
      </c>
      <c r="N68" s="381">
        <v>804</v>
      </c>
      <c r="O68" s="382" t="s">
        <v>284</v>
      </c>
      <c r="P68" s="383">
        <v>0</v>
      </c>
    </row>
    <row r="69" spans="2:16" x14ac:dyDescent="0.45">
      <c r="B69" s="344">
        <v>1206</v>
      </c>
      <c r="C69" s="345" t="s">
        <v>203</v>
      </c>
      <c r="D69" s="349"/>
      <c r="E69" s="350"/>
      <c r="F69" s="350"/>
      <c r="G69" s="350"/>
      <c r="H69" s="350"/>
      <c r="I69" s="351">
        <v>1</v>
      </c>
      <c r="J69" s="350">
        <v>3</v>
      </c>
      <c r="K69" s="352">
        <f t="shared" si="0"/>
        <v>0.25</v>
      </c>
      <c r="L69" s="353">
        <f t="shared" si="1"/>
        <v>3.0959752321981426E-3</v>
      </c>
      <c r="N69" s="381">
        <v>901</v>
      </c>
      <c r="O69" s="382" t="s">
        <v>284</v>
      </c>
      <c r="P69" s="383">
        <v>0</v>
      </c>
    </row>
    <row r="70" spans="2:16" x14ac:dyDescent="0.45">
      <c r="B70" s="323">
        <v>1301</v>
      </c>
      <c r="C70" s="324" t="s">
        <v>195</v>
      </c>
      <c r="D70" s="354"/>
      <c r="E70" s="355"/>
      <c r="F70" s="355"/>
      <c r="G70" s="355"/>
      <c r="H70" s="355"/>
      <c r="I70" s="356">
        <f>4+1</f>
        <v>5</v>
      </c>
      <c r="J70" s="355">
        <v>0</v>
      </c>
      <c r="K70" s="357">
        <f t="shared" si="0"/>
        <v>1</v>
      </c>
      <c r="L70" s="358">
        <f t="shared" si="1"/>
        <v>1.5479876160990712E-2</v>
      </c>
      <c r="N70" s="381">
        <v>1001</v>
      </c>
      <c r="O70" s="382" t="s">
        <v>284</v>
      </c>
      <c r="P70" s="383">
        <v>0</v>
      </c>
    </row>
    <row r="71" spans="2:16" x14ac:dyDescent="0.45">
      <c r="B71" s="307">
        <v>1302</v>
      </c>
      <c r="C71" s="308" t="s">
        <v>196</v>
      </c>
      <c r="D71" s="309" t="s">
        <v>197</v>
      </c>
      <c r="E71" s="310" t="s">
        <v>198</v>
      </c>
      <c r="F71" s="310"/>
      <c r="G71" s="310"/>
      <c r="H71" s="310"/>
      <c r="I71" s="384">
        <f>5+3+3</f>
        <v>11</v>
      </c>
      <c r="J71" s="310">
        <f>0+1+3</f>
        <v>4</v>
      </c>
      <c r="K71" s="312">
        <f t="shared" si="0"/>
        <v>0.73333333333333328</v>
      </c>
      <c r="L71" s="385">
        <f t="shared" si="1"/>
        <v>3.4055727554179564E-2</v>
      </c>
      <c r="N71" s="381">
        <v>1003</v>
      </c>
      <c r="O71" s="382" t="s">
        <v>284</v>
      </c>
      <c r="P71" s="383">
        <v>0</v>
      </c>
    </row>
    <row r="72" spans="2:16" x14ac:dyDescent="0.45">
      <c r="B72" s="307">
        <v>1303</v>
      </c>
      <c r="C72" s="308" t="s">
        <v>197</v>
      </c>
      <c r="D72" s="309"/>
      <c r="E72" s="310"/>
      <c r="F72" s="310"/>
      <c r="G72" s="310"/>
      <c r="H72" s="310"/>
      <c r="I72" s="311">
        <v>4</v>
      </c>
      <c r="J72" s="310">
        <v>0</v>
      </c>
      <c r="K72" s="312">
        <f t="shared" ref="K72:K75" si="2">I72/(I72+J72)</f>
        <v>1</v>
      </c>
      <c r="L72" s="313">
        <f t="shared" ref="L72:L75" si="3">I72/$I$76</f>
        <v>1.238390092879257E-2</v>
      </c>
      <c r="N72" s="381">
        <v>1106</v>
      </c>
      <c r="O72" s="382" t="s">
        <v>284</v>
      </c>
      <c r="P72" s="383">
        <v>0</v>
      </c>
    </row>
    <row r="73" spans="2:16" x14ac:dyDescent="0.45">
      <c r="B73" s="307">
        <v>1304</v>
      </c>
      <c r="C73" s="308" t="s">
        <v>198</v>
      </c>
      <c r="D73" s="309" t="s">
        <v>195</v>
      </c>
      <c r="E73" s="310"/>
      <c r="F73" s="310"/>
      <c r="G73" s="310"/>
      <c r="H73" s="310"/>
      <c r="I73" s="311">
        <f>3+0</f>
        <v>3</v>
      </c>
      <c r="J73" s="310">
        <f>1+6</f>
        <v>7</v>
      </c>
      <c r="K73" s="312">
        <f t="shared" si="2"/>
        <v>0.3</v>
      </c>
      <c r="L73" s="313">
        <f t="shared" si="3"/>
        <v>9.2879256965944269E-3</v>
      </c>
      <c r="N73" s="381">
        <v>1203</v>
      </c>
      <c r="O73" s="382" t="s">
        <v>284</v>
      </c>
      <c r="P73" s="383">
        <v>0</v>
      </c>
    </row>
    <row r="74" spans="2:16" x14ac:dyDescent="0.45">
      <c r="B74" s="307">
        <v>1305</v>
      </c>
      <c r="C74" s="308" t="s">
        <v>199</v>
      </c>
      <c r="D74" s="309"/>
      <c r="E74" s="310"/>
      <c r="F74" s="310"/>
      <c r="G74" s="310"/>
      <c r="H74" s="310"/>
      <c r="I74" s="311">
        <v>0</v>
      </c>
      <c r="J74" s="310">
        <v>8</v>
      </c>
      <c r="K74" s="312">
        <f t="shared" si="2"/>
        <v>0</v>
      </c>
      <c r="L74" s="313">
        <f t="shared" si="3"/>
        <v>0</v>
      </c>
      <c r="N74" s="381">
        <v>1205</v>
      </c>
      <c r="O74" s="382" t="s">
        <v>284</v>
      </c>
      <c r="P74" s="383">
        <v>0</v>
      </c>
    </row>
    <row r="75" spans="2:16" ht="15.6" thickBot="1" x14ac:dyDescent="0.5">
      <c r="B75" s="386">
        <v>1306</v>
      </c>
      <c r="C75" s="387" t="s">
        <v>200</v>
      </c>
      <c r="D75" s="388"/>
      <c r="E75" s="389"/>
      <c r="F75" s="389"/>
      <c r="G75" s="389"/>
      <c r="H75" s="389"/>
      <c r="I75" s="390">
        <v>5</v>
      </c>
      <c r="J75" s="389">
        <v>3</v>
      </c>
      <c r="K75" s="391">
        <f t="shared" si="2"/>
        <v>0.625</v>
      </c>
      <c r="L75" s="392">
        <f t="shared" si="3"/>
        <v>1.5479876160990712E-2</v>
      </c>
      <c r="N75" s="393">
        <v>1305</v>
      </c>
      <c r="O75" s="394" t="s">
        <v>284</v>
      </c>
      <c r="P75" s="395">
        <v>0</v>
      </c>
    </row>
    <row r="76" spans="2:16" ht="15.6" thickBot="1" x14ac:dyDescent="0.5">
      <c r="B76" s="396"/>
      <c r="C76" s="396"/>
      <c r="D76" s="396"/>
      <c r="E76" s="396"/>
      <c r="F76" s="396"/>
      <c r="G76" s="396"/>
      <c r="H76" s="396"/>
      <c r="I76" s="397">
        <f>SUM(I7:I75)</f>
        <v>323</v>
      </c>
      <c r="J76" s="398">
        <f>SUM(J7:J75)</f>
        <v>136</v>
      </c>
      <c r="K76" s="399">
        <f>I76/(I76+J76)</f>
        <v>0.70370370370370372</v>
      </c>
      <c r="L76" s="400">
        <f>SUM(L7:L75)</f>
        <v>0.99999999999999967</v>
      </c>
      <c r="N76" s="401"/>
      <c r="O76" s="401"/>
      <c r="P76" s="251"/>
    </row>
  </sheetData>
  <autoFilter ref="B6:L76" xr:uid="{99F6AC92-0515-4CE7-9A39-E32412E5D594}"/>
  <phoneticPr fontId="21"/>
  <conditionalFormatting sqref="B15:H75 B7:L14 I15:L76">
    <cfRule type="expression" dxfId="22" priority="3">
      <formula>$C7="第9期"</formula>
    </cfRule>
  </conditionalFormatting>
  <conditionalFormatting sqref="I7:I75">
    <cfRule type="expression" dxfId="21" priority="2">
      <formula>$I7&gt;20</formula>
    </cfRule>
  </conditionalFormatting>
  <conditionalFormatting sqref="L7:L75">
    <cfRule type="expression" dxfId="20" priority="1">
      <formula>$L7&gt;0.08</formula>
    </cfRule>
  </conditionalFormatting>
  <printOptions horizontalCentered="1" verticalCentered="1"/>
  <pageMargins left="0" right="0" top="0" bottom="0" header="0" footer="0"/>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4B3B-A65F-4AEC-B1B4-494C13D5246C}">
  <sheetPr>
    <tabColor theme="1"/>
    <pageSetUpPr fitToPage="1"/>
  </sheetPr>
  <dimension ref="B2:AH63"/>
  <sheetViews>
    <sheetView view="pageBreakPreview" zoomScale="50" zoomScaleNormal="50" zoomScaleSheetLayoutView="50" workbookViewId="0"/>
  </sheetViews>
  <sheetFormatPr defaultColWidth="2.8984375" defaultRowHeight="15" x14ac:dyDescent="0.45"/>
  <cols>
    <col min="1" max="2" width="2.8984375" style="59"/>
    <col min="3" max="3" width="2.8984375" style="62" customWidth="1"/>
    <col min="4" max="4" width="2.8984375" style="59" customWidth="1"/>
    <col min="5" max="12" width="7.296875" style="59" customWidth="1"/>
    <col min="13" max="15" width="2.8984375" style="59"/>
    <col min="16" max="24" width="7.296875" style="59" customWidth="1"/>
    <col min="25" max="25" width="2.8984375" style="59" customWidth="1"/>
    <col min="26" max="16384" width="2.8984375" style="59"/>
  </cols>
  <sheetData>
    <row r="2" spans="2:34" ht="18.600000000000001" x14ac:dyDescent="0.45">
      <c r="C2" s="60" t="s">
        <v>113</v>
      </c>
      <c r="Z2" s="61" t="s">
        <v>114</v>
      </c>
    </row>
    <row r="3" spans="2:34" ht="18.600000000000001" x14ac:dyDescent="0.45">
      <c r="Z3" s="61" t="s">
        <v>115</v>
      </c>
    </row>
    <row r="4" spans="2:34" ht="31.8" x14ac:dyDescent="0.45">
      <c r="B4" s="63" t="s">
        <v>116</v>
      </c>
      <c r="AA4" s="8"/>
    </row>
    <row r="5" spans="2:34" ht="10.050000000000001" customHeight="1" x14ac:dyDescent="0.45"/>
    <row r="6" spans="2:34" ht="30" customHeight="1" x14ac:dyDescent="0.45">
      <c r="C6" s="64" t="s">
        <v>117</v>
      </c>
    </row>
    <row r="7" spans="2:34" s="25" customFormat="1" ht="24" customHeight="1" x14ac:dyDescent="0.45">
      <c r="C7" s="65" t="s">
        <v>118</v>
      </c>
      <c r="D7" s="66" t="s">
        <v>119</v>
      </c>
    </row>
    <row r="8" spans="2:34" s="25" customFormat="1" ht="24" customHeight="1" x14ac:dyDescent="0.45">
      <c r="D8" s="66" t="s">
        <v>120</v>
      </c>
    </row>
    <row r="9" spans="2:34" s="25" customFormat="1" ht="24" customHeight="1" x14ac:dyDescent="0.45">
      <c r="D9" s="66" t="s">
        <v>121</v>
      </c>
    </row>
    <row r="10" spans="2:34" s="25" customFormat="1" ht="24" customHeight="1" x14ac:dyDescent="0.45">
      <c r="D10" s="66" t="s">
        <v>122</v>
      </c>
    </row>
    <row r="11" spans="2:34" s="25" customFormat="1" ht="24" customHeight="1" x14ac:dyDescent="0.45">
      <c r="D11" s="66" t="s">
        <v>123</v>
      </c>
    </row>
    <row r="12" spans="2:34" s="25" customFormat="1" ht="24" customHeight="1" x14ac:dyDescent="0.45">
      <c r="D12" s="66" t="s">
        <v>124</v>
      </c>
    </row>
    <row r="13" spans="2:34" s="25" customFormat="1" ht="24" customHeight="1" x14ac:dyDescent="0.45">
      <c r="D13" s="66" t="s">
        <v>125</v>
      </c>
      <c r="AH13" s="67"/>
    </row>
    <row r="14" spans="2:34" s="25" customFormat="1" ht="10.050000000000001" customHeight="1" x14ac:dyDescent="0.45">
      <c r="D14" s="66"/>
    </row>
    <row r="15" spans="2:34" s="25" customFormat="1" ht="24" customHeight="1" x14ac:dyDescent="0.45">
      <c r="D15" s="66" t="s">
        <v>126</v>
      </c>
    </row>
    <row r="16" spans="2:34" s="25" customFormat="1" ht="24" customHeight="1" x14ac:dyDescent="0.45">
      <c r="D16" s="66" t="s">
        <v>127</v>
      </c>
    </row>
    <row r="17" spans="3:7" s="25" customFormat="1" ht="10.050000000000001" customHeight="1" x14ac:dyDescent="0.45">
      <c r="D17" s="68"/>
    </row>
    <row r="18" spans="3:7" s="69" customFormat="1" ht="22.05" customHeight="1" x14ac:dyDescent="0.45">
      <c r="D18" s="70" t="s">
        <v>128</v>
      </c>
    </row>
    <row r="19" spans="3:7" s="69" customFormat="1" ht="22.05" customHeight="1" x14ac:dyDescent="0.45">
      <c r="D19" s="70" t="s">
        <v>118</v>
      </c>
      <c r="E19" s="70" t="s">
        <v>129</v>
      </c>
    </row>
    <row r="20" spans="3:7" s="69" customFormat="1" ht="22.05" customHeight="1" x14ac:dyDescent="0.45">
      <c r="E20" s="70" t="s">
        <v>130</v>
      </c>
    </row>
    <row r="21" spans="3:7" s="25" customFormat="1" ht="10.050000000000001" customHeight="1" x14ac:dyDescent="0.45">
      <c r="E21" s="71"/>
    </row>
    <row r="22" spans="3:7" s="69" customFormat="1" ht="22.05" customHeight="1" x14ac:dyDescent="0.45">
      <c r="D22" s="70" t="s">
        <v>118</v>
      </c>
      <c r="E22" s="69" t="s">
        <v>131</v>
      </c>
    </row>
    <row r="23" spans="3:7" s="69" customFormat="1" ht="22.05" customHeight="1" x14ac:dyDescent="0.45">
      <c r="D23" s="70"/>
      <c r="E23" s="70" t="s">
        <v>132</v>
      </c>
    </row>
    <row r="24" spans="3:7" s="25" customFormat="1" ht="10.050000000000001" customHeight="1" x14ac:dyDescent="0.45">
      <c r="D24" s="72"/>
    </row>
    <row r="25" spans="3:7" s="25" customFormat="1" ht="30" customHeight="1" x14ac:dyDescent="0.45">
      <c r="D25" s="71" t="s">
        <v>133</v>
      </c>
    </row>
    <row r="26" spans="3:7" s="25" customFormat="1" ht="19.95" customHeight="1" x14ac:dyDescent="0.45">
      <c r="D26" s="68"/>
    </row>
    <row r="27" spans="3:7" s="25" customFormat="1" ht="22.8" x14ac:dyDescent="0.45">
      <c r="C27" s="65"/>
      <c r="D27" s="66"/>
      <c r="F27" s="73" t="s">
        <v>134</v>
      </c>
    </row>
    <row r="28" spans="3:7" ht="22.8" x14ac:dyDescent="0.45">
      <c r="C28" s="59"/>
      <c r="D28" s="66"/>
      <c r="G28" s="74" t="s">
        <v>135</v>
      </c>
    </row>
    <row r="29" spans="3:7" s="25" customFormat="1" ht="15" customHeight="1" x14ac:dyDescent="0.45">
      <c r="D29" s="66"/>
    </row>
    <row r="30" spans="3:7" s="25" customFormat="1" ht="27" x14ac:dyDescent="0.45">
      <c r="D30" s="75" t="s">
        <v>136</v>
      </c>
    </row>
    <row r="31" spans="3:7" s="25" customFormat="1" ht="15" customHeight="1" x14ac:dyDescent="0.45">
      <c r="C31" s="65"/>
      <c r="D31" s="66"/>
    </row>
    <row r="32" spans="3:7" ht="10.050000000000001" customHeight="1" x14ac:dyDescent="0.45"/>
    <row r="33" spans="3:18" ht="30" customHeight="1" x14ac:dyDescent="0.45">
      <c r="C33" s="76" t="s">
        <v>137</v>
      </c>
    </row>
    <row r="34" spans="3:18" ht="10.050000000000001" customHeight="1" x14ac:dyDescent="0.45">
      <c r="C34" s="76"/>
    </row>
    <row r="35" spans="3:18" ht="27" x14ac:dyDescent="0.45">
      <c r="C35" s="77" t="s">
        <v>138</v>
      </c>
    </row>
    <row r="36" spans="3:18" x14ac:dyDescent="0.45">
      <c r="C36" s="78"/>
    </row>
    <row r="37" spans="3:18" s="80" customFormat="1" ht="24.6" x14ac:dyDescent="0.45">
      <c r="C37" s="79" t="s">
        <v>139</v>
      </c>
      <c r="D37" s="25"/>
      <c r="E37" s="25"/>
    </row>
    <row r="38" spans="3:18" s="80" customFormat="1" ht="24.6" x14ac:dyDescent="0.45">
      <c r="C38" s="79"/>
      <c r="D38" s="25"/>
      <c r="E38" s="79" t="s">
        <v>140</v>
      </c>
    </row>
    <row r="39" spans="3:18" ht="19.95" customHeight="1" x14ac:dyDescent="0.45"/>
    <row r="40" spans="3:18" s="80" customFormat="1" ht="24.6" x14ac:dyDescent="0.45">
      <c r="C40" s="81"/>
      <c r="E40" s="72"/>
      <c r="I40" s="72"/>
      <c r="K40" s="72"/>
      <c r="Q40" s="72"/>
    </row>
    <row r="41" spans="3:18" s="69" customFormat="1" ht="19.95" customHeight="1" x14ac:dyDescent="0.45">
      <c r="C41" s="82"/>
    </row>
    <row r="42" spans="3:18" s="69" customFormat="1" ht="30" customHeight="1" x14ac:dyDescent="0.45">
      <c r="C42" s="82"/>
    </row>
    <row r="43" spans="3:18" s="69" customFormat="1" ht="30" customHeight="1" x14ac:dyDescent="0.45">
      <c r="C43" s="82"/>
    </row>
    <row r="44" spans="3:18" s="80" customFormat="1" ht="24.6" x14ac:dyDescent="0.45">
      <c r="C44" s="79" t="s">
        <v>141</v>
      </c>
      <c r="D44" s="25"/>
      <c r="E44" s="25"/>
    </row>
    <row r="45" spans="3:18" s="80" customFormat="1" ht="24.6" x14ac:dyDescent="0.45">
      <c r="C45" s="25"/>
      <c r="D45" s="25"/>
      <c r="E45" s="79" t="s">
        <v>142</v>
      </c>
    </row>
    <row r="46" spans="3:18" s="80" customFormat="1" ht="24.6" x14ac:dyDescent="0.45">
      <c r="C46" s="25"/>
      <c r="D46" s="25"/>
      <c r="E46" s="70" t="s">
        <v>143</v>
      </c>
    </row>
    <row r="47" spans="3:18" ht="19.95" customHeight="1" x14ac:dyDescent="0.45"/>
    <row r="48" spans="3:18" s="80" customFormat="1" ht="24.6" x14ac:dyDescent="0.45">
      <c r="C48" s="81"/>
      <c r="E48" s="72" t="s">
        <v>144</v>
      </c>
      <c r="J48" s="72" t="s">
        <v>145</v>
      </c>
      <c r="P48" s="72"/>
      <c r="R48" s="72" t="s">
        <v>146</v>
      </c>
    </row>
    <row r="49" spans="3:23" s="80" customFormat="1" ht="19.95" customHeight="1" x14ac:dyDescent="0.45">
      <c r="C49" s="81"/>
      <c r="E49" s="72"/>
      <c r="I49" s="72"/>
      <c r="P49" s="72"/>
    </row>
    <row r="50" spans="3:23" s="80" customFormat="1" ht="24.6" x14ac:dyDescent="0.45">
      <c r="C50" s="81"/>
      <c r="E50" s="80" t="s">
        <v>147</v>
      </c>
      <c r="P50" s="72"/>
      <c r="W50" s="80" t="s">
        <v>148</v>
      </c>
    </row>
    <row r="51" spans="3:23" s="25" customFormat="1" ht="30" customHeight="1" x14ac:dyDescent="0.45">
      <c r="C51" s="65"/>
      <c r="E51" s="80"/>
      <c r="F51" s="80"/>
      <c r="G51" s="80"/>
      <c r="H51" s="80"/>
      <c r="I51" s="80"/>
      <c r="J51" s="80"/>
      <c r="P51" s="71"/>
    </row>
    <row r="52" spans="3:23" s="80" customFormat="1" ht="24.6" x14ac:dyDescent="0.45">
      <c r="C52" s="79" t="s">
        <v>149</v>
      </c>
    </row>
    <row r="53" spans="3:23" ht="22.8" x14ac:dyDescent="0.45">
      <c r="E53" s="79" t="s">
        <v>150</v>
      </c>
    </row>
    <row r="54" spans="3:23" s="25" customFormat="1" ht="22.8" x14ac:dyDescent="0.45">
      <c r="C54" s="65"/>
      <c r="D54" s="71"/>
      <c r="I54" s="71"/>
      <c r="P54" s="71"/>
    </row>
    <row r="55" spans="3:23" s="69" customFormat="1" ht="18.600000000000001" x14ac:dyDescent="0.45">
      <c r="C55" s="82"/>
    </row>
    <row r="56" spans="3:23" s="69" customFormat="1" ht="22.8" x14ac:dyDescent="0.45">
      <c r="C56" s="82"/>
      <c r="D56" s="25"/>
    </row>
    <row r="57" spans="3:23" s="69" customFormat="1" ht="18.600000000000001" customHeight="1" x14ac:dyDescent="0.45">
      <c r="C57" s="82"/>
    </row>
    <row r="58" spans="3:23" s="69" customFormat="1" ht="18.600000000000001" customHeight="1" x14ac:dyDescent="0.45">
      <c r="C58" s="82"/>
    </row>
    <row r="59" spans="3:23" s="80" customFormat="1" ht="24.6" x14ac:dyDescent="0.45">
      <c r="C59" s="83"/>
    </row>
    <row r="61" spans="3:23" s="69" customFormat="1" ht="22.8" x14ac:dyDescent="0.45">
      <c r="C61" s="82"/>
      <c r="D61" s="25"/>
    </row>
    <row r="62" spans="3:23" s="69" customFormat="1" ht="22.8" x14ac:dyDescent="0.45">
      <c r="C62" s="82"/>
      <c r="D62" s="25"/>
    </row>
    <row r="63" spans="3:23" s="69" customFormat="1" ht="18.600000000000001" x14ac:dyDescent="0.45">
      <c r="C63" s="82"/>
    </row>
  </sheetData>
  <phoneticPr fontId="21"/>
  <printOptions horizontalCentered="1" verticalCentered="1"/>
  <pageMargins left="0" right="0" top="0" bottom="0" header="0" footer="0"/>
  <pageSetup paperSize="9" scale="60" orientation="portrait" horizontalDpi="4294967293" r:id="rId1"/>
  <rowBreaks count="1" manualBreakCount="1">
    <brk id="67" min="1"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EB49-B91D-4877-B3B0-02146524FE00}">
  <sheetPr>
    <tabColor theme="1"/>
  </sheetPr>
  <dimension ref="B2:P178"/>
  <sheetViews>
    <sheetView showGridLines="0" view="pageBreakPreview" topLeftCell="A130" zoomScale="50" zoomScaleNormal="70" zoomScaleSheetLayoutView="50" workbookViewId="0">
      <selection activeCell="O148" sqref="O148"/>
    </sheetView>
  </sheetViews>
  <sheetFormatPr defaultColWidth="2.8984375" defaultRowHeight="15" x14ac:dyDescent="0.45"/>
  <cols>
    <col min="1" max="1" width="2.8984375" style="59" customWidth="1"/>
    <col min="2" max="15" width="12.796875" style="59" customWidth="1"/>
    <col min="16" max="16" width="10.69921875" style="59" customWidth="1"/>
    <col min="17" max="16384" width="2.8984375" style="59"/>
  </cols>
  <sheetData>
    <row r="2" spans="2:13" ht="27" x14ac:dyDescent="0.45">
      <c r="B2" s="85" t="s">
        <v>193</v>
      </c>
    </row>
    <row r="3" spans="2:13" ht="10.050000000000001" customHeight="1" thickBot="1" x14ac:dyDescent="0.5"/>
    <row r="4" spans="2:13" ht="16.05" customHeight="1" x14ac:dyDescent="0.45">
      <c r="B4" s="119" t="s">
        <v>194</v>
      </c>
      <c r="C4" s="120"/>
      <c r="D4" s="120"/>
      <c r="E4" s="120"/>
      <c r="F4" s="120"/>
      <c r="G4" s="120"/>
      <c r="H4" s="120"/>
      <c r="I4" s="120"/>
      <c r="J4" s="121"/>
    </row>
    <row r="5" spans="2:13" ht="16.05" customHeight="1" thickBot="1" x14ac:dyDescent="0.5">
      <c r="B5" s="122" t="s">
        <v>195</v>
      </c>
      <c r="C5" s="123" t="s">
        <v>196</v>
      </c>
      <c r="D5" s="123" t="s">
        <v>197</v>
      </c>
      <c r="E5" s="123" t="s">
        <v>198</v>
      </c>
      <c r="F5" s="123" t="s">
        <v>199</v>
      </c>
      <c r="G5" s="123" t="s">
        <v>200</v>
      </c>
      <c r="H5" s="123" t="s">
        <v>201</v>
      </c>
      <c r="I5" s="123" t="s">
        <v>202</v>
      </c>
      <c r="J5" s="124" t="s">
        <v>203</v>
      </c>
    </row>
    <row r="6" spans="2:13" ht="16.05" customHeight="1" thickTop="1" x14ac:dyDescent="0.45">
      <c r="B6" s="125">
        <v>201</v>
      </c>
      <c r="C6" s="126">
        <v>202</v>
      </c>
      <c r="D6" s="126">
        <v>203</v>
      </c>
      <c r="E6" s="126">
        <v>301</v>
      </c>
      <c r="F6" s="126">
        <v>302</v>
      </c>
      <c r="G6" s="126">
        <v>303</v>
      </c>
      <c r="H6" s="126">
        <v>304</v>
      </c>
      <c r="I6" s="126">
        <v>305</v>
      </c>
      <c r="J6" s="127">
        <v>306</v>
      </c>
      <c r="L6" s="128"/>
      <c r="M6" s="129" t="s">
        <v>204</v>
      </c>
    </row>
    <row r="7" spans="2:13" ht="16.05" customHeight="1" x14ac:dyDescent="0.45">
      <c r="B7" s="130">
        <v>401</v>
      </c>
      <c r="C7" s="131">
        <v>402</v>
      </c>
      <c r="D7" s="131">
        <v>403</v>
      </c>
      <c r="E7" s="131">
        <v>404</v>
      </c>
      <c r="F7" s="131">
        <v>405</v>
      </c>
      <c r="G7" s="131">
        <v>406</v>
      </c>
      <c r="H7" s="131">
        <v>501</v>
      </c>
      <c r="I7" s="131">
        <v>502</v>
      </c>
      <c r="J7" s="132">
        <v>503</v>
      </c>
    </row>
    <row r="8" spans="2:13" ht="16.05" customHeight="1" x14ac:dyDescent="0.45">
      <c r="B8" s="130">
        <v>504</v>
      </c>
      <c r="C8" s="131">
        <v>505</v>
      </c>
      <c r="D8" s="131">
        <v>506</v>
      </c>
      <c r="E8" s="131">
        <v>601</v>
      </c>
      <c r="F8" s="131">
        <v>602</v>
      </c>
      <c r="G8" s="131">
        <v>603</v>
      </c>
      <c r="H8" s="131">
        <v>604</v>
      </c>
      <c r="I8" s="131">
        <v>605</v>
      </c>
      <c r="J8" s="132">
        <v>606</v>
      </c>
    </row>
    <row r="9" spans="2:13" ht="16.05" customHeight="1" x14ac:dyDescent="0.45">
      <c r="B9" s="130">
        <v>701</v>
      </c>
      <c r="C9" s="131">
        <v>702</v>
      </c>
      <c r="D9" s="131">
        <v>703</v>
      </c>
      <c r="E9" s="131">
        <v>704</v>
      </c>
      <c r="F9" s="131">
        <v>705</v>
      </c>
      <c r="G9" s="131">
        <v>706</v>
      </c>
      <c r="H9" s="131">
        <v>801</v>
      </c>
      <c r="I9" s="131">
        <v>802</v>
      </c>
      <c r="J9" s="132">
        <v>803</v>
      </c>
    </row>
    <row r="10" spans="2:13" ht="16.05" customHeight="1" x14ac:dyDescent="0.45">
      <c r="B10" s="130">
        <v>804</v>
      </c>
      <c r="C10" s="131">
        <v>805</v>
      </c>
      <c r="D10" s="131">
        <v>806</v>
      </c>
      <c r="E10" s="131">
        <v>901</v>
      </c>
      <c r="F10" s="131">
        <v>902</v>
      </c>
      <c r="G10" s="131">
        <v>903</v>
      </c>
      <c r="H10" s="131">
        <v>904</v>
      </c>
      <c r="I10" s="131">
        <v>905</v>
      </c>
      <c r="J10" s="132">
        <v>906</v>
      </c>
    </row>
    <row r="11" spans="2:13" ht="16.05" customHeight="1" x14ac:dyDescent="0.45">
      <c r="B11" s="130">
        <v>1001</v>
      </c>
      <c r="C11" s="131">
        <v>1002</v>
      </c>
      <c r="D11" s="131">
        <v>1003</v>
      </c>
      <c r="E11" s="131">
        <v>1004</v>
      </c>
      <c r="F11" s="131">
        <v>1005</v>
      </c>
      <c r="G11" s="131">
        <v>1006</v>
      </c>
      <c r="H11" s="131">
        <v>1101</v>
      </c>
      <c r="I11" s="131">
        <v>1102</v>
      </c>
      <c r="J11" s="132">
        <v>1103</v>
      </c>
    </row>
    <row r="12" spans="2:13" ht="16.05" customHeight="1" x14ac:dyDescent="0.45">
      <c r="B12" s="130">
        <v>1104</v>
      </c>
      <c r="C12" s="131">
        <v>1105</v>
      </c>
      <c r="D12" s="131">
        <v>1106</v>
      </c>
      <c r="E12" s="131">
        <v>1201</v>
      </c>
      <c r="F12" s="131">
        <v>1202</v>
      </c>
      <c r="G12" s="131">
        <v>1203</v>
      </c>
      <c r="H12" s="131">
        <v>1204</v>
      </c>
      <c r="I12" s="131">
        <v>1205</v>
      </c>
      <c r="J12" s="132">
        <v>1206</v>
      </c>
    </row>
    <row r="13" spans="2:13" ht="16.05" customHeight="1" thickBot="1" x14ac:dyDescent="0.5">
      <c r="B13" s="133">
        <v>1301</v>
      </c>
      <c r="C13" s="134">
        <v>1302</v>
      </c>
      <c r="D13" s="134">
        <v>1303</v>
      </c>
      <c r="E13" s="134">
        <v>1304</v>
      </c>
      <c r="F13" s="134">
        <v>1305</v>
      </c>
      <c r="G13" s="134">
        <v>1306</v>
      </c>
      <c r="H13" s="134"/>
      <c r="I13" s="134"/>
      <c r="J13" s="135"/>
    </row>
    <row r="14" spans="2:13" ht="10.050000000000001" customHeight="1" thickBot="1" x14ac:dyDescent="0.5"/>
    <row r="15" spans="2:13" ht="16.05" customHeight="1" x14ac:dyDescent="0.45">
      <c r="B15" s="119" t="s">
        <v>195</v>
      </c>
      <c r="C15" s="120"/>
      <c r="D15" s="136" t="s">
        <v>205</v>
      </c>
      <c r="E15" s="120"/>
      <c r="F15" s="121"/>
      <c r="G15" s="136" t="s">
        <v>206</v>
      </c>
      <c r="H15" s="120"/>
      <c r="I15" s="120"/>
      <c r="J15" s="121"/>
    </row>
    <row r="16" spans="2:13" ht="16.05" customHeight="1" x14ac:dyDescent="0.45">
      <c r="B16" s="137" t="s">
        <v>207</v>
      </c>
      <c r="C16" s="138" t="s">
        <v>208</v>
      </c>
      <c r="D16" s="139" t="s">
        <v>209</v>
      </c>
      <c r="E16" s="140" t="s">
        <v>210</v>
      </c>
      <c r="F16" s="138" t="s">
        <v>211</v>
      </c>
      <c r="G16" s="141" t="s">
        <v>212</v>
      </c>
      <c r="H16" s="142" t="s">
        <v>213</v>
      </c>
      <c r="I16" s="142" t="s">
        <v>214</v>
      </c>
      <c r="J16" s="143" t="s">
        <v>215</v>
      </c>
    </row>
    <row r="17" spans="2:11" ht="16.05" customHeight="1" x14ac:dyDescent="0.45">
      <c r="B17" s="144"/>
      <c r="C17" s="145" t="s">
        <v>216</v>
      </c>
      <c r="D17" s="146"/>
      <c r="E17" s="147"/>
      <c r="F17" s="145"/>
      <c r="G17" s="148">
        <v>41777</v>
      </c>
      <c r="H17" s="149">
        <v>41903</v>
      </c>
      <c r="I17" s="149">
        <v>41980</v>
      </c>
      <c r="J17" s="150">
        <v>42057</v>
      </c>
    </row>
    <row r="18" spans="2:11" ht="16.05" customHeight="1" thickBot="1" x14ac:dyDescent="0.5">
      <c r="B18" s="151"/>
      <c r="C18" s="152" t="s">
        <v>217</v>
      </c>
      <c r="D18" s="153"/>
      <c r="E18" s="154"/>
      <c r="F18" s="152"/>
      <c r="G18" s="155" t="s">
        <v>218</v>
      </c>
      <c r="H18" s="156" t="s">
        <v>219</v>
      </c>
      <c r="I18" s="156" t="s">
        <v>220</v>
      </c>
      <c r="J18" s="157" t="s">
        <v>221</v>
      </c>
    </row>
    <row r="19" spans="2:11" ht="16.05" customHeight="1" thickTop="1" x14ac:dyDescent="0.45">
      <c r="B19" s="158">
        <v>201</v>
      </c>
      <c r="C19" s="159" t="s">
        <v>222</v>
      </c>
      <c r="D19" s="160">
        <f>COUNTIFS($G19:$K19,$D$16)</f>
        <v>1</v>
      </c>
      <c r="E19" s="161">
        <f>COUNTIFS($G19:$K19,$E$16)</f>
        <v>3</v>
      </c>
      <c r="F19" s="162">
        <f>D19/(D19+E19)</f>
        <v>0.25</v>
      </c>
      <c r="G19" s="160" t="s">
        <v>223</v>
      </c>
      <c r="H19" s="161" t="s">
        <v>223</v>
      </c>
      <c r="I19" s="161" t="s">
        <v>223</v>
      </c>
      <c r="J19" s="163" t="s">
        <v>224</v>
      </c>
    </row>
    <row r="20" spans="2:11" ht="16.05" customHeight="1" x14ac:dyDescent="0.45">
      <c r="B20" s="164">
        <v>401</v>
      </c>
      <c r="C20" s="165" t="s">
        <v>222</v>
      </c>
      <c r="D20" s="166">
        <f t="shared" ref="D20:D28" si="0">COUNTIFS($G20:$K20,$D$16)</f>
        <v>3</v>
      </c>
      <c r="E20" s="167">
        <f t="shared" ref="E20:E28" si="1">COUNTIFS($G20:$K20,$E$16)</f>
        <v>1</v>
      </c>
      <c r="F20" s="168">
        <f t="shared" ref="F20:F28" si="2">D20/(D20+E20)</f>
        <v>0.75</v>
      </c>
      <c r="G20" s="166" t="s">
        <v>223</v>
      </c>
      <c r="H20" s="167" t="s">
        <v>224</v>
      </c>
      <c r="I20" s="167" t="s">
        <v>224</v>
      </c>
      <c r="J20" s="169" t="s">
        <v>224</v>
      </c>
    </row>
    <row r="21" spans="2:11" ht="16.05" customHeight="1" x14ac:dyDescent="0.45">
      <c r="B21" s="164">
        <v>402</v>
      </c>
      <c r="C21" s="165" t="s">
        <v>225</v>
      </c>
      <c r="D21" s="166">
        <f t="shared" si="0"/>
        <v>4</v>
      </c>
      <c r="E21" s="167">
        <f t="shared" si="1"/>
        <v>0</v>
      </c>
      <c r="F21" s="168">
        <f t="shared" si="2"/>
        <v>1</v>
      </c>
      <c r="G21" s="166" t="s">
        <v>224</v>
      </c>
      <c r="H21" s="167" t="s">
        <v>224</v>
      </c>
      <c r="I21" s="167" t="s">
        <v>224</v>
      </c>
      <c r="J21" s="169" t="s">
        <v>224</v>
      </c>
    </row>
    <row r="22" spans="2:11" ht="16.05" customHeight="1" x14ac:dyDescent="0.45">
      <c r="B22" s="164">
        <v>504</v>
      </c>
      <c r="C22" s="165" t="s">
        <v>222</v>
      </c>
      <c r="D22" s="166">
        <f t="shared" si="0"/>
        <v>4</v>
      </c>
      <c r="E22" s="167">
        <f t="shared" si="1"/>
        <v>0</v>
      </c>
      <c r="F22" s="168">
        <f t="shared" si="2"/>
        <v>1</v>
      </c>
      <c r="G22" s="166" t="s">
        <v>224</v>
      </c>
      <c r="H22" s="167" t="s">
        <v>224</v>
      </c>
      <c r="I22" s="167" t="s">
        <v>224</v>
      </c>
      <c r="J22" s="169" t="s">
        <v>224</v>
      </c>
    </row>
    <row r="23" spans="2:11" ht="16.05" customHeight="1" x14ac:dyDescent="0.45">
      <c r="B23" s="164">
        <v>701</v>
      </c>
      <c r="C23" s="165" t="s">
        <v>222</v>
      </c>
      <c r="D23" s="166">
        <f t="shared" si="0"/>
        <v>3</v>
      </c>
      <c r="E23" s="167">
        <f t="shared" si="1"/>
        <v>1</v>
      </c>
      <c r="F23" s="168">
        <f t="shared" si="2"/>
        <v>0.75</v>
      </c>
      <c r="G23" s="166" t="s">
        <v>223</v>
      </c>
      <c r="H23" s="167" t="s">
        <v>224</v>
      </c>
      <c r="I23" s="167" t="s">
        <v>224</v>
      </c>
      <c r="J23" s="169" t="s">
        <v>224</v>
      </c>
    </row>
    <row r="24" spans="2:11" ht="16.05" customHeight="1" x14ac:dyDescent="0.45">
      <c r="B24" s="170">
        <v>804</v>
      </c>
      <c r="C24" s="171" t="s">
        <v>222</v>
      </c>
      <c r="D24" s="172">
        <f t="shared" si="0"/>
        <v>0</v>
      </c>
      <c r="E24" s="173">
        <f t="shared" si="1"/>
        <v>4</v>
      </c>
      <c r="F24" s="174">
        <f t="shared" si="2"/>
        <v>0</v>
      </c>
      <c r="G24" s="172" t="s">
        <v>223</v>
      </c>
      <c r="H24" s="173" t="s">
        <v>223</v>
      </c>
      <c r="I24" s="173" t="s">
        <v>223</v>
      </c>
      <c r="J24" s="175" t="s">
        <v>223</v>
      </c>
    </row>
    <row r="25" spans="2:11" ht="16.05" customHeight="1" x14ac:dyDescent="0.45">
      <c r="B25" s="170">
        <v>1001</v>
      </c>
      <c r="C25" s="171" t="s">
        <v>222</v>
      </c>
      <c r="D25" s="172">
        <f t="shared" si="0"/>
        <v>0</v>
      </c>
      <c r="E25" s="173">
        <f t="shared" si="1"/>
        <v>4</v>
      </c>
      <c r="F25" s="174">
        <f t="shared" si="2"/>
        <v>0</v>
      </c>
      <c r="G25" s="172" t="s">
        <v>223</v>
      </c>
      <c r="H25" s="173" t="s">
        <v>223</v>
      </c>
      <c r="I25" s="173" t="s">
        <v>223</v>
      </c>
      <c r="J25" s="175" t="s">
        <v>223</v>
      </c>
    </row>
    <row r="26" spans="2:11" ht="16.05" customHeight="1" x14ac:dyDescent="0.45">
      <c r="B26" s="164">
        <v>1104</v>
      </c>
      <c r="C26" s="165" t="s">
        <v>222</v>
      </c>
      <c r="D26" s="166">
        <f t="shared" si="0"/>
        <v>3</v>
      </c>
      <c r="E26" s="167">
        <f t="shared" si="1"/>
        <v>1</v>
      </c>
      <c r="F26" s="168">
        <f t="shared" si="2"/>
        <v>0.75</v>
      </c>
      <c r="G26" s="166" t="s">
        <v>224</v>
      </c>
      <c r="H26" s="167" t="s">
        <v>223</v>
      </c>
      <c r="I26" s="167" t="s">
        <v>224</v>
      </c>
      <c r="J26" s="169" t="s">
        <v>224</v>
      </c>
    </row>
    <row r="27" spans="2:11" ht="16.05" customHeight="1" thickBot="1" x14ac:dyDescent="0.5">
      <c r="B27" s="164">
        <v>1301</v>
      </c>
      <c r="C27" s="165" t="s">
        <v>222</v>
      </c>
      <c r="D27" s="166">
        <f t="shared" si="0"/>
        <v>4</v>
      </c>
      <c r="E27" s="167">
        <f t="shared" si="1"/>
        <v>0</v>
      </c>
      <c r="F27" s="168">
        <f t="shared" si="2"/>
        <v>1</v>
      </c>
      <c r="G27" s="166" t="s">
        <v>224</v>
      </c>
      <c r="H27" s="167" t="s">
        <v>224</v>
      </c>
      <c r="I27" s="167" t="s">
        <v>224</v>
      </c>
      <c r="J27" s="169" t="s">
        <v>224</v>
      </c>
    </row>
    <row r="28" spans="2:11" ht="16.05" customHeight="1" thickBot="1" x14ac:dyDescent="0.5">
      <c r="B28" s="176">
        <v>1304</v>
      </c>
      <c r="C28" s="177" t="s">
        <v>225</v>
      </c>
      <c r="D28" s="178">
        <f t="shared" si="0"/>
        <v>3</v>
      </c>
      <c r="E28" s="179">
        <f t="shared" si="1"/>
        <v>1</v>
      </c>
      <c r="F28" s="180">
        <f t="shared" si="2"/>
        <v>0.75</v>
      </c>
      <c r="G28" s="178" t="s">
        <v>224</v>
      </c>
      <c r="H28" s="179" t="s">
        <v>224</v>
      </c>
      <c r="I28" s="179" t="s">
        <v>224</v>
      </c>
      <c r="J28" s="181" t="s">
        <v>223</v>
      </c>
      <c r="K28" s="182" t="s">
        <v>226</v>
      </c>
    </row>
    <row r="29" spans="2:11" x14ac:dyDescent="0.45">
      <c r="F29" s="183" t="s">
        <v>209</v>
      </c>
      <c r="G29" s="184">
        <f>COUNTIFS(G$19:G$28,$D$16)</f>
        <v>5</v>
      </c>
      <c r="H29" s="185">
        <f t="shared" ref="H29:J29" si="3">COUNTIFS(H$19:H$28,$D$16)</f>
        <v>6</v>
      </c>
      <c r="I29" s="167">
        <f t="shared" si="3"/>
        <v>7</v>
      </c>
      <c r="J29" s="186">
        <f t="shared" si="3"/>
        <v>7</v>
      </c>
      <c r="K29" s="187">
        <f>SUM(G29:J29)</f>
        <v>25</v>
      </c>
    </row>
    <row r="30" spans="2:11" x14ac:dyDescent="0.45">
      <c r="F30" s="188" t="s">
        <v>210</v>
      </c>
      <c r="G30" s="184">
        <f>COUNTIFS(G$19:G$28,$E$16)</f>
        <v>5</v>
      </c>
      <c r="H30" s="185">
        <f t="shared" ref="H30:J30" si="4">COUNTIFS(H$19:H$28,$E$16)</f>
        <v>4</v>
      </c>
      <c r="I30" s="185">
        <f t="shared" si="4"/>
        <v>3</v>
      </c>
      <c r="J30" s="189">
        <f t="shared" si="4"/>
        <v>3</v>
      </c>
      <c r="K30" s="187">
        <f>SUM(G30:J30)</f>
        <v>15</v>
      </c>
    </row>
    <row r="31" spans="2:11" ht="15.6" thickBot="1" x14ac:dyDescent="0.5">
      <c r="F31" s="190" t="s">
        <v>211</v>
      </c>
      <c r="G31" s="191">
        <f>G29/(G29+G30)</f>
        <v>0.5</v>
      </c>
      <c r="H31" s="192">
        <f>H29/(H29+H30)</f>
        <v>0.6</v>
      </c>
      <c r="I31" s="192">
        <f>I29/(I29+I30)</f>
        <v>0.7</v>
      </c>
      <c r="J31" s="193">
        <f t="shared" ref="J31" si="5">J29/(J29+J30)</f>
        <v>0.7</v>
      </c>
      <c r="K31" s="194">
        <f>SUM(G31:J31)</f>
        <v>2.5</v>
      </c>
    </row>
    <row r="32" spans="2:11" ht="10.050000000000001" customHeight="1" thickBot="1" x14ac:dyDescent="0.5">
      <c r="D32" s="62"/>
      <c r="E32" s="62"/>
      <c r="F32" s="62"/>
    </row>
    <row r="33" spans="2:12" ht="16.05" customHeight="1" x14ac:dyDescent="0.45">
      <c r="B33" s="119" t="s">
        <v>196</v>
      </c>
      <c r="C33" s="120"/>
      <c r="D33" s="195" t="s">
        <v>205</v>
      </c>
      <c r="E33" s="196"/>
      <c r="F33" s="197"/>
      <c r="G33" s="136" t="s">
        <v>206</v>
      </c>
      <c r="H33" s="120"/>
      <c r="I33" s="120"/>
      <c r="J33" s="120"/>
      <c r="K33" s="121"/>
    </row>
    <row r="34" spans="2:12" ht="16.05" customHeight="1" x14ac:dyDescent="0.45">
      <c r="B34" s="137" t="s">
        <v>207</v>
      </c>
      <c r="C34" s="138" t="s">
        <v>208</v>
      </c>
      <c r="D34" s="139" t="s">
        <v>209</v>
      </c>
      <c r="E34" s="140" t="s">
        <v>210</v>
      </c>
      <c r="F34" s="138" t="s">
        <v>211</v>
      </c>
      <c r="G34" s="141" t="s">
        <v>212</v>
      </c>
      <c r="H34" s="142" t="s">
        <v>213</v>
      </c>
      <c r="I34" s="142" t="s">
        <v>214</v>
      </c>
      <c r="J34" s="142" t="s">
        <v>215</v>
      </c>
      <c r="K34" s="143" t="s">
        <v>227</v>
      </c>
    </row>
    <row r="35" spans="2:12" ht="16.05" customHeight="1" x14ac:dyDescent="0.45">
      <c r="B35" s="144"/>
      <c r="C35" s="145" t="s">
        <v>216</v>
      </c>
      <c r="D35" s="146"/>
      <c r="E35" s="147"/>
      <c r="F35" s="145"/>
      <c r="G35" s="148">
        <v>42141</v>
      </c>
      <c r="H35" s="149">
        <v>42218</v>
      </c>
      <c r="I35" s="149">
        <v>42274</v>
      </c>
      <c r="J35" s="149">
        <v>42337</v>
      </c>
      <c r="K35" s="150">
        <v>42393</v>
      </c>
    </row>
    <row r="36" spans="2:12" ht="16.05" customHeight="1" thickBot="1" x14ac:dyDescent="0.5">
      <c r="B36" s="151"/>
      <c r="C36" s="152" t="s">
        <v>217</v>
      </c>
      <c r="D36" s="153"/>
      <c r="E36" s="154"/>
      <c r="F36" s="152"/>
      <c r="G36" s="155" t="s">
        <v>221</v>
      </c>
      <c r="H36" s="156" t="s">
        <v>228</v>
      </c>
      <c r="I36" s="156" t="s">
        <v>229</v>
      </c>
      <c r="J36" s="156" t="s">
        <v>230</v>
      </c>
      <c r="K36" s="157" t="s">
        <v>219</v>
      </c>
      <c r="L36" s="198"/>
    </row>
    <row r="37" spans="2:12" ht="16.05" customHeight="1" thickTop="1" x14ac:dyDescent="0.45">
      <c r="B37" s="158">
        <v>202</v>
      </c>
      <c r="C37" s="159" t="s">
        <v>222</v>
      </c>
      <c r="D37" s="160">
        <f>COUNTIFS($G37:$K37,$D$16)</f>
        <v>4</v>
      </c>
      <c r="E37" s="161">
        <f>COUNTIFS($G37:$K37,$E$16)</f>
        <v>1</v>
      </c>
      <c r="F37" s="162">
        <f>D37/(D37+E37)</f>
        <v>0.8</v>
      </c>
      <c r="G37" s="160" t="s">
        <v>224</v>
      </c>
      <c r="H37" s="161" t="s">
        <v>224</v>
      </c>
      <c r="I37" s="161" t="s">
        <v>224</v>
      </c>
      <c r="J37" s="161" t="s">
        <v>223</v>
      </c>
      <c r="K37" s="163" t="s">
        <v>224</v>
      </c>
    </row>
    <row r="38" spans="2:12" ht="16.05" customHeight="1" x14ac:dyDescent="0.45">
      <c r="B38" s="164">
        <v>402</v>
      </c>
      <c r="C38" s="165" t="s">
        <v>222</v>
      </c>
      <c r="D38" s="166">
        <f t="shared" ref="D38:D45" si="6">COUNTIFS($G38:$K38,$D$16)</f>
        <v>5</v>
      </c>
      <c r="E38" s="167">
        <f t="shared" ref="E38:E45" si="7">COUNTIFS($G38:$K38,$E$16)</f>
        <v>0</v>
      </c>
      <c r="F38" s="168">
        <f t="shared" ref="F38:F45" si="8">D38/(D38+E38)</f>
        <v>1</v>
      </c>
      <c r="G38" s="166" t="s">
        <v>224</v>
      </c>
      <c r="H38" s="167" t="s">
        <v>224</v>
      </c>
      <c r="I38" s="167" t="s">
        <v>224</v>
      </c>
      <c r="J38" s="167" t="s">
        <v>224</v>
      </c>
      <c r="K38" s="169" t="s">
        <v>224</v>
      </c>
    </row>
    <row r="39" spans="2:12" ht="16.05" customHeight="1" x14ac:dyDescent="0.45">
      <c r="B39" s="164">
        <v>505</v>
      </c>
      <c r="C39" s="165" t="s">
        <v>222</v>
      </c>
      <c r="D39" s="166">
        <f t="shared" si="6"/>
        <v>4</v>
      </c>
      <c r="E39" s="167">
        <f t="shared" si="7"/>
        <v>1</v>
      </c>
      <c r="F39" s="168">
        <f t="shared" si="8"/>
        <v>0.8</v>
      </c>
      <c r="G39" s="166" t="s">
        <v>224</v>
      </c>
      <c r="H39" s="167" t="s">
        <v>224</v>
      </c>
      <c r="I39" s="167" t="s">
        <v>223</v>
      </c>
      <c r="J39" s="167" t="s">
        <v>224</v>
      </c>
      <c r="K39" s="169" t="s">
        <v>224</v>
      </c>
    </row>
    <row r="40" spans="2:12" ht="16.05" customHeight="1" x14ac:dyDescent="0.45">
      <c r="B40" s="170">
        <v>702</v>
      </c>
      <c r="C40" s="171" t="s">
        <v>222</v>
      </c>
      <c r="D40" s="172">
        <f t="shared" si="6"/>
        <v>0</v>
      </c>
      <c r="E40" s="173">
        <f t="shared" si="7"/>
        <v>5</v>
      </c>
      <c r="F40" s="174">
        <f t="shared" si="8"/>
        <v>0</v>
      </c>
      <c r="G40" s="172" t="s">
        <v>223</v>
      </c>
      <c r="H40" s="173" t="s">
        <v>223</v>
      </c>
      <c r="I40" s="173" t="s">
        <v>223</v>
      </c>
      <c r="J40" s="173" t="s">
        <v>223</v>
      </c>
      <c r="K40" s="175" t="s">
        <v>223</v>
      </c>
    </row>
    <row r="41" spans="2:12" ht="16.05" customHeight="1" x14ac:dyDescent="0.45">
      <c r="B41" s="164">
        <v>805</v>
      </c>
      <c r="C41" s="165" t="s">
        <v>222</v>
      </c>
      <c r="D41" s="166">
        <f t="shared" si="6"/>
        <v>1</v>
      </c>
      <c r="E41" s="167">
        <f t="shared" si="7"/>
        <v>4</v>
      </c>
      <c r="F41" s="168">
        <f t="shared" si="8"/>
        <v>0.2</v>
      </c>
      <c r="G41" s="166" t="s">
        <v>223</v>
      </c>
      <c r="H41" s="167" t="s">
        <v>223</v>
      </c>
      <c r="I41" s="167" t="s">
        <v>224</v>
      </c>
      <c r="J41" s="167" t="s">
        <v>223</v>
      </c>
      <c r="K41" s="169" t="s">
        <v>223</v>
      </c>
    </row>
    <row r="42" spans="2:12" ht="16.05" customHeight="1" x14ac:dyDescent="0.45">
      <c r="B42" s="164">
        <v>1002</v>
      </c>
      <c r="C42" s="165" t="s">
        <v>222</v>
      </c>
      <c r="D42" s="166">
        <f t="shared" si="6"/>
        <v>5</v>
      </c>
      <c r="E42" s="167">
        <f t="shared" si="7"/>
        <v>0</v>
      </c>
      <c r="F42" s="168">
        <f t="shared" si="8"/>
        <v>1</v>
      </c>
      <c r="G42" s="166" t="s">
        <v>224</v>
      </c>
      <c r="H42" s="167" t="s">
        <v>224</v>
      </c>
      <c r="I42" s="167" t="s">
        <v>224</v>
      </c>
      <c r="J42" s="167" t="s">
        <v>224</v>
      </c>
      <c r="K42" s="169" t="s">
        <v>224</v>
      </c>
    </row>
    <row r="43" spans="2:12" ht="16.05" customHeight="1" x14ac:dyDescent="0.45">
      <c r="B43" s="164">
        <v>1105</v>
      </c>
      <c r="C43" s="165" t="s">
        <v>222</v>
      </c>
      <c r="D43" s="166">
        <f t="shared" si="6"/>
        <v>2</v>
      </c>
      <c r="E43" s="167">
        <f t="shared" si="7"/>
        <v>3</v>
      </c>
      <c r="F43" s="168">
        <f t="shared" si="8"/>
        <v>0.4</v>
      </c>
      <c r="G43" s="166" t="s">
        <v>223</v>
      </c>
      <c r="H43" s="167" t="s">
        <v>224</v>
      </c>
      <c r="I43" s="167" t="s">
        <v>223</v>
      </c>
      <c r="J43" s="167" t="s">
        <v>224</v>
      </c>
      <c r="K43" s="169" t="s">
        <v>223</v>
      </c>
    </row>
    <row r="44" spans="2:12" ht="16.05" customHeight="1" thickBot="1" x14ac:dyDescent="0.5">
      <c r="B44" s="199">
        <v>1301</v>
      </c>
      <c r="C44" s="200" t="s">
        <v>231</v>
      </c>
      <c r="D44" s="166">
        <f t="shared" si="6"/>
        <v>1</v>
      </c>
      <c r="E44" s="173">
        <f>COUNTIFS($G44:$K44,$E$16)</f>
        <v>0</v>
      </c>
      <c r="F44" s="168">
        <f t="shared" si="8"/>
        <v>1</v>
      </c>
      <c r="G44" s="166" t="s">
        <v>224</v>
      </c>
      <c r="H44" s="173" t="s">
        <v>232</v>
      </c>
      <c r="I44" s="173" t="s">
        <v>232</v>
      </c>
      <c r="J44" s="173" t="s">
        <v>232</v>
      </c>
      <c r="K44" s="175" t="s">
        <v>232</v>
      </c>
    </row>
    <row r="45" spans="2:12" ht="16.05" customHeight="1" thickBot="1" x14ac:dyDescent="0.5">
      <c r="B45" s="176">
        <v>1302</v>
      </c>
      <c r="C45" s="177" t="s">
        <v>222</v>
      </c>
      <c r="D45" s="178">
        <f t="shared" si="6"/>
        <v>5</v>
      </c>
      <c r="E45" s="179">
        <f t="shared" si="7"/>
        <v>0</v>
      </c>
      <c r="F45" s="180">
        <f t="shared" si="8"/>
        <v>1</v>
      </c>
      <c r="G45" s="178" t="s">
        <v>224</v>
      </c>
      <c r="H45" s="179" t="s">
        <v>224</v>
      </c>
      <c r="I45" s="179" t="s">
        <v>224</v>
      </c>
      <c r="J45" s="179" t="s">
        <v>224</v>
      </c>
      <c r="K45" s="181" t="s">
        <v>224</v>
      </c>
      <c r="L45" s="182" t="s">
        <v>226</v>
      </c>
    </row>
    <row r="46" spans="2:12" x14ac:dyDescent="0.45">
      <c r="F46" s="183" t="s">
        <v>209</v>
      </c>
      <c r="G46" s="184">
        <f>COUNTIFS(G$37:G$45,$D$16)</f>
        <v>6</v>
      </c>
      <c r="H46" s="185">
        <f t="shared" ref="H46:K46" si="9">COUNTIFS(H$37:H$45,$D$16)</f>
        <v>6</v>
      </c>
      <c r="I46" s="167">
        <f t="shared" si="9"/>
        <v>5</v>
      </c>
      <c r="J46" s="185">
        <f t="shared" si="9"/>
        <v>5</v>
      </c>
      <c r="K46" s="186">
        <f t="shared" si="9"/>
        <v>5</v>
      </c>
      <c r="L46" s="189">
        <f>SUM(G46:K46)</f>
        <v>27</v>
      </c>
    </row>
    <row r="47" spans="2:12" x14ac:dyDescent="0.45">
      <c r="F47" s="188" t="s">
        <v>210</v>
      </c>
      <c r="G47" s="184">
        <f>COUNTIFS(G$37:G$45,$E$16)</f>
        <v>3</v>
      </c>
      <c r="H47" s="185">
        <f t="shared" ref="H47:K47" si="10">COUNTIFS(H$37:H$45,$E$16)</f>
        <v>2</v>
      </c>
      <c r="I47" s="185">
        <f t="shared" si="10"/>
        <v>3</v>
      </c>
      <c r="J47" s="185">
        <f t="shared" si="10"/>
        <v>3</v>
      </c>
      <c r="K47" s="189">
        <f t="shared" si="10"/>
        <v>3</v>
      </c>
      <c r="L47" s="189">
        <f>SUM(G47:K47)</f>
        <v>14</v>
      </c>
    </row>
    <row r="48" spans="2:12" ht="15.6" thickBot="1" x14ac:dyDescent="0.5">
      <c r="F48" s="190" t="s">
        <v>211</v>
      </c>
      <c r="G48" s="191">
        <f>G46/(G46+G47)</f>
        <v>0.66666666666666663</v>
      </c>
      <c r="H48" s="192">
        <f>H46/(H46+H47)</f>
        <v>0.75</v>
      </c>
      <c r="I48" s="192">
        <f>I46/(I46+I47)</f>
        <v>0.625</v>
      </c>
      <c r="J48" s="192">
        <f t="shared" ref="J48:K48" si="11">J46/(J46+J47)</f>
        <v>0.625</v>
      </c>
      <c r="K48" s="193">
        <f t="shared" si="11"/>
        <v>0.625</v>
      </c>
      <c r="L48" s="193">
        <f>SUM(G48:K48)</f>
        <v>3.2916666666666665</v>
      </c>
    </row>
    <row r="49" spans="2:11" ht="10.050000000000001" customHeight="1" thickBot="1" x14ac:dyDescent="0.5"/>
    <row r="50" spans="2:11" ht="16.05" customHeight="1" x14ac:dyDescent="0.45">
      <c r="B50" s="119" t="s">
        <v>197</v>
      </c>
      <c r="C50" s="120"/>
      <c r="D50" s="195" t="s">
        <v>205</v>
      </c>
      <c r="E50" s="196"/>
      <c r="F50" s="197"/>
      <c r="G50" s="136" t="s">
        <v>206</v>
      </c>
      <c r="H50" s="120"/>
      <c r="I50" s="120"/>
      <c r="J50" s="120"/>
      <c r="K50" s="201"/>
    </row>
    <row r="51" spans="2:11" ht="16.05" customHeight="1" x14ac:dyDescent="0.45">
      <c r="B51" s="137" t="s">
        <v>207</v>
      </c>
      <c r="C51" s="138" t="s">
        <v>208</v>
      </c>
      <c r="D51" s="139" t="s">
        <v>209</v>
      </c>
      <c r="E51" s="140" t="s">
        <v>210</v>
      </c>
      <c r="F51" s="138" t="s">
        <v>211</v>
      </c>
      <c r="G51" s="141" t="s">
        <v>212</v>
      </c>
      <c r="H51" s="142" t="s">
        <v>213</v>
      </c>
      <c r="I51" s="142" t="s">
        <v>214</v>
      </c>
      <c r="J51" s="202" t="s">
        <v>215</v>
      </c>
      <c r="K51" s="201"/>
    </row>
    <row r="52" spans="2:11" ht="16.05" customHeight="1" x14ac:dyDescent="0.45">
      <c r="B52" s="144"/>
      <c r="C52" s="145" t="s">
        <v>216</v>
      </c>
      <c r="D52" s="146"/>
      <c r="E52" s="147"/>
      <c r="F52" s="145"/>
      <c r="G52" s="148">
        <v>42547</v>
      </c>
      <c r="H52" s="149">
        <v>42617</v>
      </c>
      <c r="I52" s="149">
        <v>42701</v>
      </c>
      <c r="J52" s="203">
        <v>42771</v>
      </c>
      <c r="K52" s="201"/>
    </row>
    <row r="53" spans="2:11" ht="16.05" customHeight="1" thickBot="1" x14ac:dyDescent="0.5">
      <c r="B53" s="151"/>
      <c r="C53" s="152" t="s">
        <v>217</v>
      </c>
      <c r="D53" s="153"/>
      <c r="E53" s="154"/>
      <c r="F53" s="152"/>
      <c r="G53" s="155" t="s">
        <v>229</v>
      </c>
      <c r="H53" s="156" t="s">
        <v>233</v>
      </c>
      <c r="I53" s="156" t="s">
        <v>234</v>
      </c>
      <c r="J53" s="204" t="s">
        <v>235</v>
      </c>
      <c r="K53" s="201"/>
    </row>
    <row r="54" spans="2:11" ht="16.05" customHeight="1" thickTop="1" x14ac:dyDescent="0.45">
      <c r="B54" s="158">
        <v>203</v>
      </c>
      <c r="C54" s="159" t="s">
        <v>222</v>
      </c>
      <c r="D54" s="160">
        <f>COUNTIFS($G54:$K54,$D$16)</f>
        <v>3</v>
      </c>
      <c r="E54" s="161">
        <f>COUNTIFS($G54:$K54,$E$16)</f>
        <v>1</v>
      </c>
      <c r="F54" s="162">
        <f>D54/(D54+E54)</f>
        <v>0.75</v>
      </c>
      <c r="G54" s="160" t="s">
        <v>224</v>
      </c>
      <c r="H54" s="161" t="s">
        <v>223</v>
      </c>
      <c r="I54" s="161" t="s">
        <v>224</v>
      </c>
      <c r="J54" s="205" t="s">
        <v>224</v>
      </c>
      <c r="K54" s="201"/>
    </row>
    <row r="55" spans="2:11" ht="16.05" customHeight="1" x14ac:dyDescent="0.45">
      <c r="B55" s="164">
        <v>402</v>
      </c>
      <c r="C55" s="165" t="s">
        <v>225</v>
      </c>
      <c r="D55" s="166">
        <f t="shared" ref="D55:D63" si="12">COUNTIFS($G55:$K55,$D$16)</f>
        <v>3</v>
      </c>
      <c r="E55" s="167">
        <f t="shared" ref="E55:E63" si="13">COUNTIFS($G55:$K55,$E$16)</f>
        <v>1</v>
      </c>
      <c r="F55" s="168">
        <f t="shared" ref="F55:F63" si="14">D55/(D55+E55)</f>
        <v>0.75</v>
      </c>
      <c r="G55" s="166" t="s">
        <v>224</v>
      </c>
      <c r="H55" s="167" t="s">
        <v>224</v>
      </c>
      <c r="I55" s="167" t="s">
        <v>223</v>
      </c>
      <c r="J55" s="206" t="s">
        <v>224</v>
      </c>
      <c r="K55" s="201"/>
    </row>
    <row r="56" spans="2:11" ht="16.05" customHeight="1" x14ac:dyDescent="0.45">
      <c r="B56" s="164">
        <v>403</v>
      </c>
      <c r="C56" s="165" t="s">
        <v>222</v>
      </c>
      <c r="D56" s="166">
        <f t="shared" si="12"/>
        <v>4</v>
      </c>
      <c r="E56" s="167">
        <f t="shared" si="13"/>
        <v>0</v>
      </c>
      <c r="F56" s="168">
        <f t="shared" si="14"/>
        <v>1</v>
      </c>
      <c r="G56" s="166" t="s">
        <v>224</v>
      </c>
      <c r="H56" s="167" t="s">
        <v>224</v>
      </c>
      <c r="I56" s="167" t="s">
        <v>224</v>
      </c>
      <c r="J56" s="206" t="s">
        <v>224</v>
      </c>
      <c r="K56" s="201"/>
    </row>
    <row r="57" spans="2:11" ht="16.05" customHeight="1" x14ac:dyDescent="0.45">
      <c r="B57" s="164">
        <v>506</v>
      </c>
      <c r="C57" s="165" t="s">
        <v>222</v>
      </c>
      <c r="D57" s="166">
        <f t="shared" si="12"/>
        <v>4</v>
      </c>
      <c r="E57" s="167">
        <f t="shared" si="13"/>
        <v>0</v>
      </c>
      <c r="F57" s="168">
        <f t="shared" si="14"/>
        <v>1</v>
      </c>
      <c r="G57" s="166" t="s">
        <v>224</v>
      </c>
      <c r="H57" s="167" t="s">
        <v>224</v>
      </c>
      <c r="I57" s="167" t="s">
        <v>224</v>
      </c>
      <c r="J57" s="206" t="s">
        <v>224</v>
      </c>
      <c r="K57" s="201"/>
    </row>
    <row r="58" spans="2:11" ht="16.05" customHeight="1" x14ac:dyDescent="0.45">
      <c r="B58" s="207">
        <v>703</v>
      </c>
      <c r="C58" s="208" t="s">
        <v>222</v>
      </c>
      <c r="D58" s="184">
        <f t="shared" si="12"/>
        <v>3</v>
      </c>
      <c r="E58" s="185">
        <f t="shared" si="13"/>
        <v>1</v>
      </c>
      <c r="F58" s="209">
        <f t="shared" si="14"/>
        <v>0.75</v>
      </c>
      <c r="G58" s="166" t="s">
        <v>224</v>
      </c>
      <c r="H58" s="167" t="s">
        <v>223</v>
      </c>
      <c r="I58" s="167" t="s">
        <v>224</v>
      </c>
      <c r="J58" s="206" t="s">
        <v>224</v>
      </c>
      <c r="K58" s="201"/>
    </row>
    <row r="59" spans="2:11" ht="16.05" customHeight="1" x14ac:dyDescent="0.45">
      <c r="B59" s="164">
        <v>806</v>
      </c>
      <c r="C59" s="165" t="s">
        <v>222</v>
      </c>
      <c r="D59" s="166">
        <f t="shared" si="12"/>
        <v>4</v>
      </c>
      <c r="E59" s="167">
        <f t="shared" si="13"/>
        <v>0</v>
      </c>
      <c r="F59" s="168">
        <f t="shared" si="14"/>
        <v>1</v>
      </c>
      <c r="G59" s="166" t="s">
        <v>224</v>
      </c>
      <c r="H59" s="167" t="s">
        <v>224</v>
      </c>
      <c r="I59" s="167" t="s">
        <v>224</v>
      </c>
      <c r="J59" s="206" t="s">
        <v>224</v>
      </c>
      <c r="K59" s="201"/>
    </row>
    <row r="60" spans="2:11" ht="16.05" customHeight="1" x14ac:dyDescent="0.45">
      <c r="B60" s="170">
        <v>1003</v>
      </c>
      <c r="C60" s="171" t="s">
        <v>222</v>
      </c>
      <c r="D60" s="172">
        <f t="shared" si="12"/>
        <v>0</v>
      </c>
      <c r="E60" s="173">
        <f t="shared" si="13"/>
        <v>4</v>
      </c>
      <c r="F60" s="174">
        <f t="shared" si="14"/>
        <v>0</v>
      </c>
      <c r="G60" s="172" t="s">
        <v>223</v>
      </c>
      <c r="H60" s="173" t="s">
        <v>223</v>
      </c>
      <c r="I60" s="173" t="s">
        <v>223</v>
      </c>
      <c r="J60" s="210" t="s">
        <v>223</v>
      </c>
      <c r="K60" s="201"/>
    </row>
    <row r="61" spans="2:11" ht="16.05" customHeight="1" x14ac:dyDescent="0.45">
      <c r="B61" s="170">
        <v>1106</v>
      </c>
      <c r="C61" s="171" t="s">
        <v>222</v>
      </c>
      <c r="D61" s="172">
        <f t="shared" si="12"/>
        <v>0</v>
      </c>
      <c r="E61" s="173">
        <f t="shared" si="13"/>
        <v>4</v>
      </c>
      <c r="F61" s="174">
        <f t="shared" si="14"/>
        <v>0</v>
      </c>
      <c r="G61" s="172" t="s">
        <v>223</v>
      </c>
      <c r="H61" s="173" t="s">
        <v>223</v>
      </c>
      <c r="I61" s="173" t="s">
        <v>223</v>
      </c>
      <c r="J61" s="210" t="s">
        <v>223</v>
      </c>
      <c r="K61" s="201"/>
    </row>
    <row r="62" spans="2:11" ht="16.05" customHeight="1" thickBot="1" x14ac:dyDescent="0.5">
      <c r="B62" s="199">
        <v>1302</v>
      </c>
      <c r="C62" s="200" t="s">
        <v>225</v>
      </c>
      <c r="D62" s="166">
        <f t="shared" si="12"/>
        <v>3</v>
      </c>
      <c r="E62" s="173">
        <f>COUNTIFS($G62:$K62,$E$16)</f>
        <v>1</v>
      </c>
      <c r="F62" s="168">
        <f t="shared" si="14"/>
        <v>0.75</v>
      </c>
      <c r="G62" s="166" t="s">
        <v>224</v>
      </c>
      <c r="H62" s="167" t="s">
        <v>224</v>
      </c>
      <c r="I62" s="167" t="s">
        <v>224</v>
      </c>
      <c r="J62" s="206" t="s">
        <v>223</v>
      </c>
      <c r="K62" s="201"/>
    </row>
    <row r="63" spans="2:11" ht="16.05" customHeight="1" thickBot="1" x14ac:dyDescent="0.5">
      <c r="B63" s="176">
        <v>1303</v>
      </c>
      <c r="C63" s="177" t="s">
        <v>222</v>
      </c>
      <c r="D63" s="178">
        <f t="shared" si="12"/>
        <v>4</v>
      </c>
      <c r="E63" s="179">
        <f t="shared" si="13"/>
        <v>0</v>
      </c>
      <c r="F63" s="180">
        <f t="shared" si="14"/>
        <v>1</v>
      </c>
      <c r="G63" s="178" t="s">
        <v>224</v>
      </c>
      <c r="H63" s="179" t="s">
        <v>224</v>
      </c>
      <c r="I63" s="179" t="s">
        <v>224</v>
      </c>
      <c r="J63" s="211" t="s">
        <v>224</v>
      </c>
      <c r="K63" s="182" t="s">
        <v>226</v>
      </c>
    </row>
    <row r="64" spans="2:11" x14ac:dyDescent="0.45">
      <c r="F64" s="183" t="s">
        <v>209</v>
      </c>
      <c r="G64" s="184">
        <f>COUNTIFS(G$54:G$63,$D$16)</f>
        <v>8</v>
      </c>
      <c r="H64" s="185">
        <f>COUNTIFS(H$54:H$63,$D$16)</f>
        <v>6</v>
      </c>
      <c r="I64" s="167">
        <f>COUNTIFS(I$54:I$63,$D$16)</f>
        <v>7</v>
      </c>
      <c r="J64" s="212">
        <f>COUNTIFS(J$54:J$63,$D$16)</f>
        <v>7</v>
      </c>
      <c r="K64" s="187">
        <f>SUM(G64:J64)</f>
        <v>28</v>
      </c>
    </row>
    <row r="65" spans="2:12" x14ac:dyDescent="0.45">
      <c r="F65" s="188" t="s">
        <v>210</v>
      </c>
      <c r="G65" s="184">
        <f>COUNTIFS(G$54:G$63,$E$16)</f>
        <v>2</v>
      </c>
      <c r="H65" s="185">
        <f>COUNTIFS(H$54:H$63,$E$16)</f>
        <v>4</v>
      </c>
      <c r="I65" s="185">
        <f>COUNTIFS(I$54:I$63,$E$16)</f>
        <v>3</v>
      </c>
      <c r="J65" s="212">
        <f>COUNTIFS(J$54:J$63,$E$16)</f>
        <v>3</v>
      </c>
      <c r="K65" s="187">
        <f>SUM(G65:J65)</f>
        <v>12</v>
      </c>
    </row>
    <row r="66" spans="2:12" ht="15.6" thickBot="1" x14ac:dyDescent="0.5">
      <c r="F66" s="190" t="s">
        <v>211</v>
      </c>
      <c r="G66" s="191">
        <f>G64/(G64+G65)</f>
        <v>0.8</v>
      </c>
      <c r="H66" s="192">
        <f>H64/(H64+H65)</f>
        <v>0.6</v>
      </c>
      <c r="I66" s="192">
        <f>I64/(I64+I65)</f>
        <v>0.7</v>
      </c>
      <c r="J66" s="213">
        <f t="shared" ref="J66" si="15">J64/(J64+J65)</f>
        <v>0.7</v>
      </c>
      <c r="K66" s="194">
        <f>SUM(G66:J66)</f>
        <v>2.8</v>
      </c>
    </row>
    <row r="67" spans="2:12" ht="10.050000000000001" customHeight="1" thickBot="1" x14ac:dyDescent="0.5"/>
    <row r="68" spans="2:12" ht="16.05" customHeight="1" x14ac:dyDescent="0.45">
      <c r="B68" s="119" t="s">
        <v>198</v>
      </c>
      <c r="C68" s="120"/>
      <c r="D68" s="195" t="s">
        <v>205</v>
      </c>
      <c r="E68" s="196"/>
      <c r="F68" s="197"/>
      <c r="G68" s="136" t="s">
        <v>206</v>
      </c>
      <c r="H68" s="120"/>
      <c r="I68" s="120"/>
      <c r="J68" s="120"/>
      <c r="K68" s="214"/>
      <c r="L68" s="215"/>
    </row>
    <row r="69" spans="2:12" ht="16.05" customHeight="1" x14ac:dyDescent="0.45">
      <c r="B69" s="137" t="s">
        <v>207</v>
      </c>
      <c r="C69" s="138" t="s">
        <v>208</v>
      </c>
      <c r="D69" s="139" t="s">
        <v>209</v>
      </c>
      <c r="E69" s="140" t="s">
        <v>210</v>
      </c>
      <c r="F69" s="138" t="s">
        <v>211</v>
      </c>
      <c r="G69" s="141" t="s">
        <v>212</v>
      </c>
      <c r="H69" s="142" t="s">
        <v>213</v>
      </c>
      <c r="I69" s="142" t="s">
        <v>214</v>
      </c>
      <c r="J69" s="142" t="s">
        <v>215</v>
      </c>
      <c r="K69" s="142" t="s">
        <v>227</v>
      </c>
      <c r="L69" s="143" t="s">
        <v>236</v>
      </c>
    </row>
    <row r="70" spans="2:12" ht="16.05" customHeight="1" x14ac:dyDescent="0.45">
      <c r="B70" s="144"/>
      <c r="C70" s="145" t="s">
        <v>216</v>
      </c>
      <c r="D70" s="146"/>
      <c r="E70" s="147"/>
      <c r="F70" s="145"/>
      <c r="G70" s="148">
        <v>42841</v>
      </c>
      <c r="H70" s="149">
        <v>42918</v>
      </c>
      <c r="I70" s="149">
        <v>42980</v>
      </c>
      <c r="J70" s="149">
        <v>43050</v>
      </c>
      <c r="K70" s="149">
        <v>43113</v>
      </c>
      <c r="L70" s="150">
        <v>43135</v>
      </c>
    </row>
    <row r="71" spans="2:12" ht="16.05" customHeight="1" thickBot="1" x14ac:dyDescent="0.5">
      <c r="B71" s="151"/>
      <c r="C71" s="152" t="s">
        <v>217</v>
      </c>
      <c r="D71" s="153"/>
      <c r="E71" s="154"/>
      <c r="F71" s="152"/>
      <c r="G71" s="155" t="s">
        <v>237</v>
      </c>
      <c r="H71" s="156" t="s">
        <v>238</v>
      </c>
      <c r="I71" s="156" t="s">
        <v>234</v>
      </c>
      <c r="J71" s="156" t="s">
        <v>239</v>
      </c>
      <c r="K71" s="156" t="s">
        <v>221</v>
      </c>
      <c r="L71" s="157" t="s">
        <v>240</v>
      </c>
    </row>
    <row r="72" spans="2:12" ht="16.05" customHeight="1" thickTop="1" x14ac:dyDescent="0.45">
      <c r="B72" s="216">
        <v>301</v>
      </c>
      <c r="C72" s="217" t="s">
        <v>222</v>
      </c>
      <c r="D72" s="218">
        <f>COUNTIFS($G72:$L72,$D$16)</f>
        <v>0</v>
      </c>
      <c r="E72" s="219">
        <f>COUNTIFS($G72:$L72,$E$16)</f>
        <v>6</v>
      </c>
      <c r="F72" s="220">
        <f>D72/(D72+E72)</f>
        <v>0</v>
      </c>
      <c r="G72" s="218" t="s">
        <v>223</v>
      </c>
      <c r="H72" s="219" t="s">
        <v>223</v>
      </c>
      <c r="I72" s="219" t="s">
        <v>223</v>
      </c>
      <c r="J72" s="219" t="s">
        <v>223</v>
      </c>
      <c r="K72" s="219" t="s">
        <v>223</v>
      </c>
      <c r="L72" s="221" t="s">
        <v>223</v>
      </c>
    </row>
    <row r="73" spans="2:12" ht="16.05" customHeight="1" x14ac:dyDescent="0.45">
      <c r="B73" s="207">
        <v>402</v>
      </c>
      <c r="C73" s="208" t="s">
        <v>225</v>
      </c>
      <c r="D73" s="184">
        <f t="shared" ref="D73:D82" si="16">COUNTIFS($G73:$L73,$D$16)</f>
        <v>5</v>
      </c>
      <c r="E73" s="185">
        <f t="shared" ref="E73:E82" si="17">COUNTIFS($G73:$L73,$E$16)</f>
        <v>1</v>
      </c>
      <c r="F73" s="209">
        <f>D73/(D73+E73)</f>
        <v>0.83333333333333337</v>
      </c>
      <c r="G73" s="184" t="s">
        <v>224</v>
      </c>
      <c r="H73" s="185" t="s">
        <v>224</v>
      </c>
      <c r="I73" s="185" t="s">
        <v>224</v>
      </c>
      <c r="J73" s="185" t="s">
        <v>224</v>
      </c>
      <c r="K73" s="185" t="s">
        <v>223</v>
      </c>
      <c r="L73" s="189" t="s">
        <v>224</v>
      </c>
    </row>
    <row r="74" spans="2:12" ht="16.05" customHeight="1" x14ac:dyDescent="0.45">
      <c r="B74" s="207">
        <v>403</v>
      </c>
      <c r="C74" s="208" t="s">
        <v>225</v>
      </c>
      <c r="D74" s="184">
        <f t="shared" si="16"/>
        <v>6</v>
      </c>
      <c r="E74" s="185">
        <f t="shared" si="17"/>
        <v>0</v>
      </c>
      <c r="F74" s="209">
        <f t="shared" ref="F74:F82" si="18">D74/(D74+E74)</f>
        <v>1</v>
      </c>
      <c r="G74" s="184" t="s">
        <v>224</v>
      </c>
      <c r="H74" s="185" t="s">
        <v>224</v>
      </c>
      <c r="I74" s="185" t="s">
        <v>224</v>
      </c>
      <c r="J74" s="185" t="s">
        <v>224</v>
      </c>
      <c r="K74" s="185" t="s">
        <v>224</v>
      </c>
      <c r="L74" s="189" t="s">
        <v>224</v>
      </c>
    </row>
    <row r="75" spans="2:12" ht="16.05" customHeight="1" x14ac:dyDescent="0.45">
      <c r="B75" s="207">
        <v>404</v>
      </c>
      <c r="C75" s="208" t="s">
        <v>222</v>
      </c>
      <c r="D75" s="184">
        <f t="shared" si="16"/>
        <v>4</v>
      </c>
      <c r="E75" s="185">
        <f t="shared" si="17"/>
        <v>2</v>
      </c>
      <c r="F75" s="209">
        <f t="shared" si="18"/>
        <v>0.66666666666666663</v>
      </c>
      <c r="G75" s="184" t="s">
        <v>224</v>
      </c>
      <c r="H75" s="185" t="s">
        <v>223</v>
      </c>
      <c r="I75" s="185" t="s">
        <v>223</v>
      </c>
      <c r="J75" s="185" t="s">
        <v>224</v>
      </c>
      <c r="K75" s="185" t="s">
        <v>224</v>
      </c>
      <c r="L75" s="189" t="s">
        <v>224</v>
      </c>
    </row>
    <row r="76" spans="2:12" ht="16.05" customHeight="1" x14ac:dyDescent="0.45">
      <c r="B76" s="170">
        <v>601</v>
      </c>
      <c r="C76" s="171" t="s">
        <v>222</v>
      </c>
      <c r="D76" s="172">
        <f t="shared" si="16"/>
        <v>0</v>
      </c>
      <c r="E76" s="173">
        <f t="shared" si="17"/>
        <v>6</v>
      </c>
      <c r="F76" s="174">
        <f t="shared" si="18"/>
        <v>0</v>
      </c>
      <c r="G76" s="172" t="s">
        <v>223</v>
      </c>
      <c r="H76" s="173" t="s">
        <v>223</v>
      </c>
      <c r="I76" s="173" t="s">
        <v>223</v>
      </c>
      <c r="J76" s="173" t="s">
        <v>223</v>
      </c>
      <c r="K76" s="173" t="s">
        <v>223</v>
      </c>
      <c r="L76" s="175" t="s">
        <v>223</v>
      </c>
    </row>
    <row r="77" spans="2:12" ht="16.05" customHeight="1" x14ac:dyDescent="0.45">
      <c r="B77" s="170">
        <v>704</v>
      </c>
      <c r="C77" s="171" t="s">
        <v>241</v>
      </c>
      <c r="D77" s="172">
        <f t="shared" si="16"/>
        <v>0</v>
      </c>
      <c r="E77" s="173">
        <f t="shared" si="17"/>
        <v>0</v>
      </c>
      <c r="F77" s="174" t="e">
        <f t="shared" si="18"/>
        <v>#DIV/0!</v>
      </c>
      <c r="G77" s="172" t="s">
        <v>232</v>
      </c>
      <c r="H77" s="173" t="s">
        <v>232</v>
      </c>
      <c r="I77" s="173" t="s">
        <v>232</v>
      </c>
      <c r="J77" s="173" t="s">
        <v>232</v>
      </c>
      <c r="K77" s="173" t="s">
        <v>232</v>
      </c>
      <c r="L77" s="175" t="s">
        <v>232</v>
      </c>
    </row>
    <row r="78" spans="2:12" ht="16.05" customHeight="1" x14ac:dyDescent="0.45">
      <c r="B78" s="170">
        <v>901</v>
      </c>
      <c r="C78" s="171" t="s">
        <v>241</v>
      </c>
      <c r="D78" s="172">
        <f t="shared" si="16"/>
        <v>0</v>
      </c>
      <c r="E78" s="173">
        <f t="shared" si="17"/>
        <v>0</v>
      </c>
      <c r="F78" s="174" t="e">
        <f t="shared" si="18"/>
        <v>#DIV/0!</v>
      </c>
      <c r="G78" s="172" t="s">
        <v>232</v>
      </c>
      <c r="H78" s="173" t="s">
        <v>232</v>
      </c>
      <c r="I78" s="173" t="s">
        <v>232</v>
      </c>
      <c r="J78" s="173" t="s">
        <v>232</v>
      </c>
      <c r="K78" s="173" t="s">
        <v>232</v>
      </c>
      <c r="L78" s="175" t="s">
        <v>232</v>
      </c>
    </row>
    <row r="79" spans="2:12" ht="16.05" customHeight="1" x14ac:dyDescent="0.45">
      <c r="B79" s="207">
        <v>1004</v>
      </c>
      <c r="C79" s="208" t="s">
        <v>222</v>
      </c>
      <c r="D79" s="184">
        <f t="shared" si="16"/>
        <v>6</v>
      </c>
      <c r="E79" s="185">
        <f t="shared" si="17"/>
        <v>0</v>
      </c>
      <c r="F79" s="209">
        <f t="shared" si="18"/>
        <v>1</v>
      </c>
      <c r="G79" s="184" t="s">
        <v>224</v>
      </c>
      <c r="H79" s="185" t="s">
        <v>224</v>
      </c>
      <c r="I79" s="185" t="s">
        <v>224</v>
      </c>
      <c r="J79" s="185" t="s">
        <v>224</v>
      </c>
      <c r="K79" s="185" t="s">
        <v>224</v>
      </c>
      <c r="L79" s="189" t="s">
        <v>224</v>
      </c>
    </row>
    <row r="80" spans="2:12" ht="16.05" customHeight="1" x14ac:dyDescent="0.45">
      <c r="B80" s="207">
        <v>1201</v>
      </c>
      <c r="C80" s="208" t="s">
        <v>222</v>
      </c>
      <c r="D80" s="184">
        <f t="shared" si="16"/>
        <v>6</v>
      </c>
      <c r="E80" s="185">
        <f t="shared" si="17"/>
        <v>0</v>
      </c>
      <c r="F80" s="209">
        <f t="shared" si="18"/>
        <v>1</v>
      </c>
      <c r="G80" s="184" t="s">
        <v>224</v>
      </c>
      <c r="H80" s="185" t="s">
        <v>224</v>
      </c>
      <c r="I80" s="185" t="s">
        <v>224</v>
      </c>
      <c r="J80" s="185" t="s">
        <v>224</v>
      </c>
      <c r="K80" s="185" t="s">
        <v>224</v>
      </c>
      <c r="L80" s="189" t="s">
        <v>224</v>
      </c>
    </row>
    <row r="81" spans="2:14" ht="16.05" customHeight="1" thickBot="1" x14ac:dyDescent="0.5">
      <c r="B81" s="207">
        <v>1302</v>
      </c>
      <c r="C81" s="208" t="s">
        <v>225</v>
      </c>
      <c r="D81" s="184">
        <f t="shared" si="16"/>
        <v>3</v>
      </c>
      <c r="E81" s="185">
        <f t="shared" si="17"/>
        <v>3</v>
      </c>
      <c r="F81" s="209">
        <f t="shared" si="18"/>
        <v>0.5</v>
      </c>
      <c r="G81" s="184" t="s">
        <v>224</v>
      </c>
      <c r="H81" s="185" t="s">
        <v>224</v>
      </c>
      <c r="I81" s="185" t="s">
        <v>223</v>
      </c>
      <c r="J81" s="185" t="s">
        <v>223</v>
      </c>
      <c r="K81" s="185" t="s">
        <v>223</v>
      </c>
      <c r="L81" s="189" t="s">
        <v>224</v>
      </c>
    </row>
    <row r="82" spans="2:14" ht="16.05" customHeight="1" thickBot="1" x14ac:dyDescent="0.5">
      <c r="B82" s="222">
        <v>1304</v>
      </c>
      <c r="C82" s="223" t="s">
        <v>222</v>
      </c>
      <c r="D82" s="224">
        <f t="shared" si="16"/>
        <v>0</v>
      </c>
      <c r="E82" s="225">
        <f t="shared" si="17"/>
        <v>6</v>
      </c>
      <c r="F82" s="226">
        <f t="shared" si="18"/>
        <v>0</v>
      </c>
      <c r="G82" s="224" t="s">
        <v>223</v>
      </c>
      <c r="H82" s="225" t="s">
        <v>223</v>
      </c>
      <c r="I82" s="225" t="s">
        <v>223</v>
      </c>
      <c r="J82" s="225" t="s">
        <v>223</v>
      </c>
      <c r="K82" s="225" t="s">
        <v>223</v>
      </c>
      <c r="L82" s="227" t="s">
        <v>223</v>
      </c>
      <c r="M82" s="182" t="s">
        <v>226</v>
      </c>
    </row>
    <row r="83" spans="2:14" x14ac:dyDescent="0.45">
      <c r="F83" s="183" t="s">
        <v>209</v>
      </c>
      <c r="G83" s="184">
        <f>COUNTIFS(G$72:G$82,$D$16)</f>
        <v>6</v>
      </c>
      <c r="H83" s="185">
        <f t="shared" ref="H83:L83" si="19">COUNTIFS(H$72:H$82,$D$16)</f>
        <v>5</v>
      </c>
      <c r="I83" s="228">
        <f t="shared" si="19"/>
        <v>4</v>
      </c>
      <c r="J83" s="185">
        <f t="shared" si="19"/>
        <v>5</v>
      </c>
      <c r="K83" s="228">
        <f t="shared" si="19"/>
        <v>4</v>
      </c>
      <c r="L83" s="186">
        <f t="shared" si="19"/>
        <v>6</v>
      </c>
      <c r="M83" s="189">
        <f>SUM(G83:L83)</f>
        <v>30</v>
      </c>
    </row>
    <row r="84" spans="2:14" x14ac:dyDescent="0.45">
      <c r="F84" s="188" t="s">
        <v>210</v>
      </c>
      <c r="G84" s="184">
        <f>COUNTIFS(G$72:G$82,$E$16)</f>
        <v>3</v>
      </c>
      <c r="H84" s="185">
        <f t="shared" ref="H84:L84" si="20">COUNTIFS(H$72:H$82,$E$16)</f>
        <v>4</v>
      </c>
      <c r="I84" s="185">
        <f t="shared" si="20"/>
        <v>5</v>
      </c>
      <c r="J84" s="185">
        <f t="shared" si="20"/>
        <v>4</v>
      </c>
      <c r="K84" s="185">
        <f t="shared" si="20"/>
        <v>5</v>
      </c>
      <c r="L84" s="189">
        <f t="shared" si="20"/>
        <v>3</v>
      </c>
      <c r="M84" s="189">
        <f>SUM(G84:L84)</f>
        <v>24</v>
      </c>
    </row>
    <row r="85" spans="2:14" ht="15.6" thickBot="1" x14ac:dyDescent="0.5">
      <c r="F85" s="190" t="s">
        <v>211</v>
      </c>
      <c r="G85" s="191">
        <f>G83/(G83+G84)</f>
        <v>0.66666666666666663</v>
      </c>
      <c r="H85" s="192">
        <f>H83/(H83+H84)</f>
        <v>0.55555555555555558</v>
      </c>
      <c r="I85" s="192">
        <f>I83/(I83+I84)</f>
        <v>0.44444444444444442</v>
      </c>
      <c r="J85" s="192">
        <f t="shared" ref="J85:L85" si="21">J83/(J83+J84)</f>
        <v>0.55555555555555558</v>
      </c>
      <c r="K85" s="192">
        <f t="shared" si="21"/>
        <v>0.44444444444444442</v>
      </c>
      <c r="L85" s="193">
        <f t="shared" si="21"/>
        <v>0.66666666666666663</v>
      </c>
      <c r="M85" s="193">
        <f>SUM(G85:L85)</f>
        <v>3.3333333333333335</v>
      </c>
    </row>
    <row r="86" spans="2:14" ht="10.050000000000001" customHeight="1" x14ac:dyDescent="0.45"/>
    <row r="87" spans="2:14" ht="10.050000000000001" customHeight="1" thickBot="1" x14ac:dyDescent="0.5"/>
    <row r="88" spans="2:14" x14ac:dyDescent="0.45">
      <c r="B88" s="119" t="s">
        <v>199</v>
      </c>
      <c r="C88" s="120"/>
      <c r="D88" s="195" t="s">
        <v>205</v>
      </c>
      <c r="E88" s="196"/>
      <c r="F88" s="197"/>
      <c r="G88" s="136" t="s">
        <v>206</v>
      </c>
      <c r="H88" s="120"/>
      <c r="I88" s="120"/>
      <c r="J88" s="120"/>
      <c r="K88" s="214"/>
      <c r="L88" s="214"/>
      <c r="M88" s="214"/>
      <c r="N88" s="215"/>
    </row>
    <row r="89" spans="2:14" x14ac:dyDescent="0.45">
      <c r="B89" s="137" t="s">
        <v>207</v>
      </c>
      <c r="C89" s="138" t="s">
        <v>208</v>
      </c>
      <c r="D89" s="139" t="s">
        <v>209</v>
      </c>
      <c r="E89" s="140" t="s">
        <v>210</v>
      </c>
      <c r="F89" s="138" t="s">
        <v>211</v>
      </c>
      <c r="G89" s="141" t="s">
        <v>212</v>
      </c>
      <c r="H89" s="142" t="s">
        <v>213</v>
      </c>
      <c r="I89" s="142" t="s">
        <v>214</v>
      </c>
      <c r="J89" s="142" t="s">
        <v>215</v>
      </c>
      <c r="K89" s="142" t="s">
        <v>227</v>
      </c>
      <c r="L89" s="142" t="s">
        <v>236</v>
      </c>
      <c r="M89" s="142" t="s">
        <v>242</v>
      </c>
      <c r="N89" s="143" t="s">
        <v>243</v>
      </c>
    </row>
    <row r="90" spans="2:14" x14ac:dyDescent="0.45">
      <c r="B90" s="144"/>
      <c r="C90" s="145" t="s">
        <v>216</v>
      </c>
      <c r="D90" s="146"/>
      <c r="E90" s="147"/>
      <c r="F90" s="145"/>
      <c r="G90" s="148">
        <v>43212</v>
      </c>
      <c r="H90" s="149">
        <v>43268</v>
      </c>
      <c r="I90" s="149">
        <v>43345</v>
      </c>
      <c r="J90" s="149">
        <v>43393</v>
      </c>
      <c r="K90" s="149">
        <v>43422</v>
      </c>
      <c r="L90" s="149">
        <v>43485</v>
      </c>
      <c r="M90" s="149">
        <v>43513</v>
      </c>
      <c r="N90" s="150">
        <v>43527</v>
      </c>
    </row>
    <row r="91" spans="2:14" ht="15.6" thickBot="1" x14ac:dyDescent="0.5">
      <c r="B91" s="151"/>
      <c r="C91" s="152" t="s">
        <v>217</v>
      </c>
      <c r="D91" s="153"/>
      <c r="E91" s="154"/>
      <c r="F91" s="152"/>
      <c r="G91" s="155" t="s">
        <v>239</v>
      </c>
      <c r="H91" s="156" t="s">
        <v>240</v>
      </c>
      <c r="I91" s="156" t="s">
        <v>244</v>
      </c>
      <c r="J91" s="156" t="s">
        <v>244</v>
      </c>
      <c r="K91" s="156" t="s">
        <v>245</v>
      </c>
      <c r="L91" s="156" t="s">
        <v>246</v>
      </c>
      <c r="M91" s="156" t="s">
        <v>247</v>
      </c>
      <c r="N91" s="157" t="s">
        <v>248</v>
      </c>
    </row>
    <row r="92" spans="2:14" ht="15.6" thickTop="1" x14ac:dyDescent="0.45">
      <c r="B92" s="229">
        <v>302</v>
      </c>
      <c r="C92" s="230" t="s">
        <v>222</v>
      </c>
      <c r="D92" s="231">
        <f>COUNTIFS($G92:$N92,$D$16)</f>
        <v>8</v>
      </c>
      <c r="E92" s="232">
        <f>COUNTIFS($G92:$N92,$E$16)</f>
        <v>0</v>
      </c>
      <c r="F92" s="233">
        <f>D92/(D92+E92)</f>
        <v>1</v>
      </c>
      <c r="G92" s="231" t="s">
        <v>224</v>
      </c>
      <c r="H92" s="232" t="s">
        <v>224</v>
      </c>
      <c r="I92" s="232" t="s">
        <v>224</v>
      </c>
      <c r="J92" s="232" t="s">
        <v>224</v>
      </c>
      <c r="K92" s="232" t="s">
        <v>224</v>
      </c>
      <c r="L92" s="232" t="s">
        <v>224</v>
      </c>
      <c r="M92" s="232" t="s">
        <v>224</v>
      </c>
      <c r="N92" s="234" t="s">
        <v>224</v>
      </c>
    </row>
    <row r="93" spans="2:14" x14ac:dyDescent="0.45">
      <c r="B93" s="207">
        <v>402</v>
      </c>
      <c r="C93" s="208" t="s">
        <v>225</v>
      </c>
      <c r="D93" s="184">
        <f t="shared" ref="D93:D101" si="22">COUNTIFS($G93:$N93,$D$16)</f>
        <v>6</v>
      </c>
      <c r="E93" s="185">
        <f t="shared" ref="E93:E101" si="23">COUNTIFS($G93:$N93,$E$16)</f>
        <v>2</v>
      </c>
      <c r="F93" s="209">
        <f>D93/(D93+E93)</f>
        <v>0.75</v>
      </c>
      <c r="G93" s="184" t="s">
        <v>223</v>
      </c>
      <c r="H93" s="185" t="s">
        <v>224</v>
      </c>
      <c r="I93" s="185" t="s">
        <v>224</v>
      </c>
      <c r="J93" s="185" t="s">
        <v>224</v>
      </c>
      <c r="K93" s="185" t="s">
        <v>224</v>
      </c>
      <c r="L93" s="185" t="s">
        <v>224</v>
      </c>
      <c r="M93" s="185" t="s">
        <v>223</v>
      </c>
      <c r="N93" s="189" t="s">
        <v>224</v>
      </c>
    </row>
    <row r="94" spans="2:14" x14ac:dyDescent="0.45">
      <c r="B94" s="207">
        <v>403</v>
      </c>
      <c r="C94" s="208" t="s">
        <v>225</v>
      </c>
      <c r="D94" s="184">
        <f t="shared" si="22"/>
        <v>8</v>
      </c>
      <c r="E94" s="185">
        <f t="shared" si="23"/>
        <v>0</v>
      </c>
      <c r="F94" s="209">
        <f t="shared" ref="F94:F101" si="24">D94/(D94+E94)</f>
        <v>1</v>
      </c>
      <c r="G94" s="184" t="s">
        <v>224</v>
      </c>
      <c r="H94" s="185" t="s">
        <v>224</v>
      </c>
      <c r="I94" s="185" t="s">
        <v>224</v>
      </c>
      <c r="J94" s="185" t="s">
        <v>224</v>
      </c>
      <c r="K94" s="185" t="s">
        <v>224</v>
      </c>
      <c r="L94" s="185" t="s">
        <v>224</v>
      </c>
      <c r="M94" s="185" t="s">
        <v>224</v>
      </c>
      <c r="N94" s="189" t="s">
        <v>224</v>
      </c>
    </row>
    <row r="95" spans="2:14" x14ac:dyDescent="0.45">
      <c r="B95" s="170">
        <v>405</v>
      </c>
      <c r="C95" s="171" t="s">
        <v>241</v>
      </c>
      <c r="D95" s="172">
        <f t="shared" si="22"/>
        <v>0</v>
      </c>
      <c r="E95" s="173">
        <f t="shared" si="23"/>
        <v>0</v>
      </c>
      <c r="F95" s="174" t="e">
        <f t="shared" si="24"/>
        <v>#DIV/0!</v>
      </c>
      <c r="G95" s="172" t="s">
        <v>232</v>
      </c>
      <c r="H95" s="173" t="s">
        <v>232</v>
      </c>
      <c r="I95" s="173" t="s">
        <v>232</v>
      </c>
      <c r="J95" s="173" t="s">
        <v>232</v>
      </c>
      <c r="K95" s="173" t="s">
        <v>232</v>
      </c>
      <c r="L95" s="173" t="s">
        <v>232</v>
      </c>
      <c r="M95" s="173" t="s">
        <v>232</v>
      </c>
      <c r="N95" s="175" t="s">
        <v>232</v>
      </c>
    </row>
    <row r="96" spans="2:14" x14ac:dyDescent="0.45">
      <c r="B96" s="207">
        <v>602</v>
      </c>
      <c r="C96" s="208" t="s">
        <v>222</v>
      </c>
      <c r="D96" s="184">
        <f t="shared" si="22"/>
        <v>8</v>
      </c>
      <c r="E96" s="185">
        <f t="shared" si="23"/>
        <v>0</v>
      </c>
      <c r="F96" s="209">
        <f t="shared" si="24"/>
        <v>1</v>
      </c>
      <c r="G96" s="184" t="s">
        <v>224</v>
      </c>
      <c r="H96" s="185" t="s">
        <v>224</v>
      </c>
      <c r="I96" s="185" t="s">
        <v>224</v>
      </c>
      <c r="J96" s="185" t="s">
        <v>224</v>
      </c>
      <c r="K96" s="185" t="s">
        <v>224</v>
      </c>
      <c r="L96" s="185" t="s">
        <v>224</v>
      </c>
      <c r="M96" s="185" t="s">
        <v>224</v>
      </c>
      <c r="N96" s="189" t="s">
        <v>224</v>
      </c>
    </row>
    <row r="97" spans="2:15" x14ac:dyDescent="0.45">
      <c r="B97" s="170">
        <v>705</v>
      </c>
      <c r="C97" s="171" t="s">
        <v>222</v>
      </c>
      <c r="D97" s="172">
        <f t="shared" si="22"/>
        <v>0</v>
      </c>
      <c r="E97" s="173">
        <f t="shared" si="23"/>
        <v>8</v>
      </c>
      <c r="F97" s="174">
        <f t="shared" si="24"/>
        <v>0</v>
      </c>
      <c r="G97" s="172" t="s">
        <v>223</v>
      </c>
      <c r="H97" s="173" t="s">
        <v>223</v>
      </c>
      <c r="I97" s="173" t="s">
        <v>223</v>
      </c>
      <c r="J97" s="173" t="s">
        <v>223</v>
      </c>
      <c r="K97" s="173" t="s">
        <v>223</v>
      </c>
      <c r="L97" s="173" t="s">
        <v>223</v>
      </c>
      <c r="M97" s="173" t="s">
        <v>223</v>
      </c>
      <c r="N97" s="175" t="s">
        <v>223</v>
      </c>
    </row>
    <row r="98" spans="2:15" x14ac:dyDescent="0.45">
      <c r="B98" s="207">
        <v>902</v>
      </c>
      <c r="C98" s="208" t="s">
        <v>222</v>
      </c>
      <c r="D98" s="184">
        <f t="shared" si="22"/>
        <v>5</v>
      </c>
      <c r="E98" s="185">
        <f t="shared" si="23"/>
        <v>3</v>
      </c>
      <c r="F98" s="209">
        <f t="shared" si="24"/>
        <v>0.625</v>
      </c>
      <c r="G98" s="184" t="s">
        <v>224</v>
      </c>
      <c r="H98" s="185" t="s">
        <v>224</v>
      </c>
      <c r="I98" s="185" t="s">
        <v>223</v>
      </c>
      <c r="J98" s="185" t="s">
        <v>224</v>
      </c>
      <c r="K98" s="185" t="s">
        <v>223</v>
      </c>
      <c r="L98" s="185" t="s">
        <v>224</v>
      </c>
      <c r="M98" s="185" t="s">
        <v>223</v>
      </c>
      <c r="N98" s="189" t="s">
        <v>224</v>
      </c>
    </row>
    <row r="99" spans="2:15" x14ac:dyDescent="0.45">
      <c r="B99" s="207">
        <v>1005</v>
      </c>
      <c r="C99" s="208" t="s">
        <v>222</v>
      </c>
      <c r="D99" s="184">
        <f>COUNTIFS($H99:$N99,$D$16)</f>
        <v>6</v>
      </c>
      <c r="E99" s="185">
        <f>COUNTIFS($H99:$N99,$E$16)</f>
        <v>1</v>
      </c>
      <c r="F99" s="209">
        <f t="shared" si="24"/>
        <v>0.8571428571428571</v>
      </c>
      <c r="G99" s="172" t="s">
        <v>232</v>
      </c>
      <c r="H99" s="185" t="s">
        <v>224</v>
      </c>
      <c r="I99" s="185" t="s">
        <v>223</v>
      </c>
      <c r="J99" s="185" t="s">
        <v>224</v>
      </c>
      <c r="K99" s="185" t="s">
        <v>224</v>
      </c>
      <c r="L99" s="185" t="s">
        <v>224</v>
      </c>
      <c r="M99" s="185" t="s">
        <v>224</v>
      </c>
      <c r="N99" s="189" t="s">
        <v>224</v>
      </c>
    </row>
    <row r="100" spans="2:15" ht="15.6" thickBot="1" x14ac:dyDescent="0.5">
      <c r="B100" s="207">
        <v>1202</v>
      </c>
      <c r="C100" s="208" t="s">
        <v>222</v>
      </c>
      <c r="D100" s="184">
        <f t="shared" si="22"/>
        <v>8</v>
      </c>
      <c r="E100" s="185">
        <f t="shared" si="23"/>
        <v>0</v>
      </c>
      <c r="F100" s="209">
        <f t="shared" si="24"/>
        <v>1</v>
      </c>
      <c r="G100" s="184" t="s">
        <v>224</v>
      </c>
      <c r="H100" s="185" t="s">
        <v>224</v>
      </c>
      <c r="I100" s="185" t="s">
        <v>224</v>
      </c>
      <c r="J100" s="185" t="s">
        <v>224</v>
      </c>
      <c r="K100" s="185" t="s">
        <v>224</v>
      </c>
      <c r="L100" s="185" t="s">
        <v>224</v>
      </c>
      <c r="M100" s="185" t="s">
        <v>224</v>
      </c>
      <c r="N100" s="189" t="s">
        <v>224</v>
      </c>
    </row>
    <row r="101" spans="2:15" ht="15.6" thickBot="1" x14ac:dyDescent="0.5">
      <c r="B101" s="222">
        <v>1305</v>
      </c>
      <c r="C101" s="223" t="s">
        <v>222</v>
      </c>
      <c r="D101" s="224">
        <f t="shared" si="22"/>
        <v>0</v>
      </c>
      <c r="E101" s="225">
        <f t="shared" si="23"/>
        <v>8</v>
      </c>
      <c r="F101" s="226">
        <f t="shared" si="24"/>
        <v>0</v>
      </c>
      <c r="G101" s="224" t="s">
        <v>223</v>
      </c>
      <c r="H101" s="225" t="s">
        <v>223</v>
      </c>
      <c r="I101" s="225" t="s">
        <v>223</v>
      </c>
      <c r="J101" s="225" t="s">
        <v>223</v>
      </c>
      <c r="K101" s="225" t="s">
        <v>223</v>
      </c>
      <c r="L101" s="225" t="s">
        <v>223</v>
      </c>
      <c r="M101" s="225" t="s">
        <v>223</v>
      </c>
      <c r="N101" s="227" t="s">
        <v>223</v>
      </c>
      <c r="O101" s="182" t="s">
        <v>226</v>
      </c>
    </row>
    <row r="102" spans="2:15" x14ac:dyDescent="0.45">
      <c r="F102" s="183" t="s">
        <v>209</v>
      </c>
      <c r="G102" s="184">
        <f t="shared" ref="G102:N102" si="25">COUNTIFS(G$92:G$101,$D$16)</f>
        <v>5</v>
      </c>
      <c r="H102" s="185">
        <f t="shared" si="25"/>
        <v>7</v>
      </c>
      <c r="I102" s="185">
        <f t="shared" si="25"/>
        <v>5</v>
      </c>
      <c r="J102" s="185">
        <f t="shared" si="25"/>
        <v>7</v>
      </c>
      <c r="K102" s="185">
        <f t="shared" si="25"/>
        <v>6</v>
      </c>
      <c r="L102" s="185">
        <f t="shared" si="25"/>
        <v>7</v>
      </c>
      <c r="M102" s="235">
        <f t="shared" si="25"/>
        <v>5</v>
      </c>
      <c r="N102" s="186">
        <f t="shared" si="25"/>
        <v>7</v>
      </c>
      <c r="O102" s="189">
        <f>SUM(G102:N102)</f>
        <v>49</v>
      </c>
    </row>
    <row r="103" spans="2:15" x14ac:dyDescent="0.45">
      <c r="F103" s="188" t="s">
        <v>210</v>
      </c>
      <c r="G103" s="184">
        <f t="shared" ref="G103:N103" si="26">COUNTIFS(G$92:G$101,$E$16)</f>
        <v>3</v>
      </c>
      <c r="H103" s="185">
        <f t="shared" si="26"/>
        <v>2</v>
      </c>
      <c r="I103" s="185">
        <f t="shared" si="26"/>
        <v>4</v>
      </c>
      <c r="J103" s="185">
        <f t="shared" si="26"/>
        <v>2</v>
      </c>
      <c r="K103" s="185">
        <f t="shared" si="26"/>
        <v>3</v>
      </c>
      <c r="L103" s="185">
        <f t="shared" si="26"/>
        <v>2</v>
      </c>
      <c r="M103" s="185">
        <f t="shared" si="26"/>
        <v>4</v>
      </c>
      <c r="N103" s="189">
        <f t="shared" si="26"/>
        <v>2</v>
      </c>
      <c r="O103" s="189">
        <f>SUM(G103:N103)</f>
        <v>22</v>
      </c>
    </row>
    <row r="104" spans="2:15" ht="15.6" thickBot="1" x14ac:dyDescent="0.5">
      <c r="F104" s="190" t="s">
        <v>211</v>
      </c>
      <c r="G104" s="191">
        <f>G102/(G102+G103)</f>
        <v>0.625</v>
      </c>
      <c r="H104" s="192">
        <f>H102/(H102+H103)</f>
        <v>0.77777777777777779</v>
      </c>
      <c r="I104" s="192">
        <f>I102/(I102+I103)</f>
        <v>0.55555555555555558</v>
      </c>
      <c r="J104" s="192">
        <f t="shared" ref="J104:N104" si="27">J102/(J102+J103)</f>
        <v>0.77777777777777779</v>
      </c>
      <c r="K104" s="192">
        <f t="shared" si="27"/>
        <v>0.66666666666666663</v>
      </c>
      <c r="L104" s="192">
        <f t="shared" si="27"/>
        <v>0.77777777777777779</v>
      </c>
      <c r="M104" s="192">
        <f t="shared" si="27"/>
        <v>0.55555555555555558</v>
      </c>
      <c r="N104" s="193">
        <f t="shared" si="27"/>
        <v>0.77777777777777779</v>
      </c>
      <c r="O104" s="193">
        <f>SUM(G104:N104)</f>
        <v>5.5138888888888884</v>
      </c>
    </row>
    <row r="105" spans="2:15" ht="10.050000000000001" customHeight="1" x14ac:dyDescent="0.45"/>
    <row r="106" spans="2:15" ht="10.050000000000001" customHeight="1" thickBot="1" x14ac:dyDescent="0.5"/>
    <row r="107" spans="2:15" x14ac:dyDescent="0.45">
      <c r="B107" s="119" t="s">
        <v>200</v>
      </c>
      <c r="C107" s="120"/>
      <c r="D107" s="195" t="s">
        <v>205</v>
      </c>
      <c r="E107" s="196"/>
      <c r="F107" s="197"/>
      <c r="G107" s="136" t="s">
        <v>206</v>
      </c>
      <c r="H107" s="120"/>
      <c r="I107" s="120"/>
      <c r="J107" s="120"/>
      <c r="K107" s="214"/>
      <c r="L107" s="214"/>
      <c r="M107" s="214"/>
      <c r="N107" s="215"/>
    </row>
    <row r="108" spans="2:15" x14ac:dyDescent="0.45">
      <c r="B108" s="137" t="s">
        <v>207</v>
      </c>
      <c r="C108" s="138" t="s">
        <v>208</v>
      </c>
      <c r="D108" s="139" t="s">
        <v>209</v>
      </c>
      <c r="E108" s="140" t="s">
        <v>210</v>
      </c>
      <c r="F108" s="138" t="s">
        <v>211</v>
      </c>
      <c r="G108" s="141" t="s">
        <v>212</v>
      </c>
      <c r="H108" s="142" t="s">
        <v>213</v>
      </c>
      <c r="I108" s="142" t="s">
        <v>214</v>
      </c>
      <c r="J108" s="142" t="s">
        <v>215</v>
      </c>
      <c r="K108" s="142" t="s">
        <v>227</v>
      </c>
      <c r="L108" s="142" t="s">
        <v>236</v>
      </c>
      <c r="M108" s="142" t="s">
        <v>242</v>
      </c>
      <c r="N108" s="143" t="s">
        <v>243</v>
      </c>
    </row>
    <row r="109" spans="2:15" x14ac:dyDescent="0.45">
      <c r="B109" s="144"/>
      <c r="C109" s="145" t="s">
        <v>216</v>
      </c>
      <c r="D109" s="146"/>
      <c r="E109" s="147"/>
      <c r="F109" s="145"/>
      <c r="G109" s="148">
        <v>43576</v>
      </c>
      <c r="H109" s="149">
        <v>43618</v>
      </c>
      <c r="I109" s="149">
        <v>43681</v>
      </c>
      <c r="J109" s="149">
        <v>43744</v>
      </c>
      <c r="K109" s="149">
        <v>43807</v>
      </c>
      <c r="L109" s="149">
        <v>43849</v>
      </c>
      <c r="M109" s="149">
        <v>43876</v>
      </c>
      <c r="N109" s="150">
        <v>43885</v>
      </c>
    </row>
    <row r="110" spans="2:15" ht="15.6" thickBot="1" x14ac:dyDescent="0.5">
      <c r="B110" s="151"/>
      <c r="C110" s="152" t="s">
        <v>217</v>
      </c>
      <c r="D110" s="153"/>
      <c r="E110" s="154"/>
      <c r="F110" s="152"/>
      <c r="G110" s="155" t="s">
        <v>249</v>
      </c>
      <c r="H110" s="156" t="s">
        <v>250</v>
      </c>
      <c r="I110" s="156" t="s">
        <v>251</v>
      </c>
      <c r="J110" s="156" t="s">
        <v>252</v>
      </c>
      <c r="K110" s="156" t="s">
        <v>253</v>
      </c>
      <c r="L110" s="156" t="s">
        <v>254</v>
      </c>
      <c r="M110" s="156" t="s">
        <v>255</v>
      </c>
      <c r="N110" s="157" t="s">
        <v>256</v>
      </c>
    </row>
    <row r="111" spans="2:15" ht="15.6" thickTop="1" x14ac:dyDescent="0.45">
      <c r="B111" s="229">
        <v>303</v>
      </c>
      <c r="C111" s="230" t="s">
        <v>222</v>
      </c>
      <c r="D111" s="231">
        <f>COUNTIFS($G111:$N111,$D$16)</f>
        <v>8</v>
      </c>
      <c r="E111" s="232">
        <f>COUNTIFS($G111:$N111,$E$16)</f>
        <v>0</v>
      </c>
      <c r="F111" s="233">
        <f>D111/(D111+E111)</f>
        <v>1</v>
      </c>
      <c r="G111" s="231" t="s">
        <v>224</v>
      </c>
      <c r="H111" s="232" t="s">
        <v>224</v>
      </c>
      <c r="I111" s="232" t="s">
        <v>224</v>
      </c>
      <c r="J111" s="232" t="s">
        <v>224</v>
      </c>
      <c r="K111" s="232" t="s">
        <v>224</v>
      </c>
      <c r="L111" s="232" t="s">
        <v>224</v>
      </c>
      <c r="M111" s="232" t="s">
        <v>224</v>
      </c>
      <c r="N111" s="234" t="s">
        <v>224</v>
      </c>
    </row>
    <row r="112" spans="2:15" x14ac:dyDescent="0.45">
      <c r="B112" s="207">
        <v>402</v>
      </c>
      <c r="C112" s="208" t="s">
        <v>225</v>
      </c>
      <c r="D112" s="184">
        <f t="shared" ref="D112:D121" si="28">COUNTIFS($G112:$N112,$D$16)</f>
        <v>8</v>
      </c>
      <c r="E112" s="185">
        <f>COUNTIFS($G112:$N112,$E$16)</f>
        <v>0</v>
      </c>
      <c r="F112" s="209">
        <f>D112/(D112+E112)</f>
        <v>1</v>
      </c>
      <c r="G112" s="184" t="s">
        <v>224</v>
      </c>
      <c r="H112" s="185" t="s">
        <v>224</v>
      </c>
      <c r="I112" s="185" t="s">
        <v>224</v>
      </c>
      <c r="J112" s="185" t="s">
        <v>224</v>
      </c>
      <c r="K112" s="185" t="s">
        <v>224</v>
      </c>
      <c r="L112" s="185" t="s">
        <v>224</v>
      </c>
      <c r="M112" s="185" t="s">
        <v>224</v>
      </c>
      <c r="N112" s="189" t="s">
        <v>224</v>
      </c>
    </row>
    <row r="113" spans="2:15" x14ac:dyDescent="0.45">
      <c r="B113" s="207">
        <v>403</v>
      </c>
      <c r="C113" s="208" t="s">
        <v>225</v>
      </c>
      <c r="D113" s="184">
        <f t="shared" si="28"/>
        <v>8</v>
      </c>
      <c r="E113" s="185">
        <f>COUNTIFS($G113:$N113,$E$16)</f>
        <v>0</v>
      </c>
      <c r="F113" s="209">
        <f t="shared" ref="F113:F121" si="29">D113/(D113+E113)</f>
        <v>1</v>
      </c>
      <c r="G113" s="184" t="s">
        <v>224</v>
      </c>
      <c r="H113" s="185" t="s">
        <v>224</v>
      </c>
      <c r="I113" s="185" t="s">
        <v>224</v>
      </c>
      <c r="J113" s="185" t="s">
        <v>224</v>
      </c>
      <c r="K113" s="185" t="s">
        <v>224</v>
      </c>
      <c r="L113" s="185" t="s">
        <v>224</v>
      </c>
      <c r="M113" s="185" t="s">
        <v>224</v>
      </c>
      <c r="N113" s="189" t="s">
        <v>224</v>
      </c>
    </row>
    <row r="114" spans="2:15" x14ac:dyDescent="0.45">
      <c r="B114" s="170">
        <v>406</v>
      </c>
      <c r="C114" s="171" t="s">
        <v>241</v>
      </c>
      <c r="D114" s="172">
        <f t="shared" si="28"/>
        <v>0</v>
      </c>
      <c r="E114" s="173">
        <f t="shared" ref="E114:E121" si="30">COUNTIFS($G114:$N114,$E$16)</f>
        <v>0</v>
      </c>
      <c r="F114" s="174" t="e">
        <f t="shared" si="29"/>
        <v>#DIV/0!</v>
      </c>
      <c r="G114" s="172" t="s">
        <v>232</v>
      </c>
      <c r="H114" s="173" t="s">
        <v>232</v>
      </c>
      <c r="I114" s="173" t="s">
        <v>232</v>
      </c>
      <c r="J114" s="173" t="s">
        <v>232</v>
      </c>
      <c r="K114" s="173" t="s">
        <v>232</v>
      </c>
      <c r="L114" s="173" t="s">
        <v>232</v>
      </c>
      <c r="M114" s="173" t="s">
        <v>232</v>
      </c>
      <c r="N114" s="175" t="s">
        <v>232</v>
      </c>
    </row>
    <row r="115" spans="2:15" x14ac:dyDescent="0.45">
      <c r="B115" s="207">
        <v>602</v>
      </c>
      <c r="C115" s="208" t="s">
        <v>225</v>
      </c>
      <c r="D115" s="184">
        <f t="shared" si="28"/>
        <v>8</v>
      </c>
      <c r="E115" s="185">
        <f>COUNTIFS($G115:$N115,$E$16)</f>
        <v>0</v>
      </c>
      <c r="F115" s="209">
        <f t="shared" si="29"/>
        <v>1</v>
      </c>
      <c r="G115" s="184" t="s">
        <v>224</v>
      </c>
      <c r="H115" s="185" t="s">
        <v>224</v>
      </c>
      <c r="I115" s="185" t="s">
        <v>224</v>
      </c>
      <c r="J115" s="185" t="s">
        <v>224</v>
      </c>
      <c r="K115" s="185" t="s">
        <v>224</v>
      </c>
      <c r="L115" s="185" t="s">
        <v>224</v>
      </c>
      <c r="M115" s="185" t="s">
        <v>224</v>
      </c>
      <c r="N115" s="189" t="s">
        <v>224</v>
      </c>
    </row>
    <row r="116" spans="2:15" x14ac:dyDescent="0.45">
      <c r="B116" s="170">
        <v>603</v>
      </c>
      <c r="C116" s="171" t="s">
        <v>241</v>
      </c>
      <c r="D116" s="172">
        <f t="shared" si="28"/>
        <v>0</v>
      </c>
      <c r="E116" s="173">
        <f>COUNTIFS($G116:$N116,$E$16)</f>
        <v>0</v>
      </c>
      <c r="F116" s="174" t="e">
        <f t="shared" si="29"/>
        <v>#DIV/0!</v>
      </c>
      <c r="G116" s="172" t="s">
        <v>232</v>
      </c>
      <c r="H116" s="173" t="s">
        <v>232</v>
      </c>
      <c r="I116" s="173" t="s">
        <v>232</v>
      </c>
      <c r="J116" s="173" t="s">
        <v>232</v>
      </c>
      <c r="K116" s="173" t="s">
        <v>232</v>
      </c>
      <c r="L116" s="173" t="s">
        <v>232</v>
      </c>
      <c r="M116" s="173" t="s">
        <v>232</v>
      </c>
      <c r="N116" s="175" t="s">
        <v>232</v>
      </c>
    </row>
    <row r="117" spans="2:15" x14ac:dyDescent="0.45">
      <c r="B117" s="207">
        <v>706</v>
      </c>
      <c r="C117" s="208" t="s">
        <v>222</v>
      </c>
      <c r="D117" s="184">
        <f t="shared" si="28"/>
        <v>1</v>
      </c>
      <c r="E117" s="185">
        <f>COUNTIFS($G117:$N117,$E$16)</f>
        <v>7</v>
      </c>
      <c r="F117" s="209">
        <f t="shared" si="29"/>
        <v>0.125</v>
      </c>
      <c r="G117" s="184" t="s">
        <v>224</v>
      </c>
      <c r="H117" s="185" t="s">
        <v>223</v>
      </c>
      <c r="I117" s="185" t="s">
        <v>223</v>
      </c>
      <c r="J117" s="185" t="s">
        <v>223</v>
      </c>
      <c r="K117" s="185" t="s">
        <v>223</v>
      </c>
      <c r="L117" s="185" t="s">
        <v>223</v>
      </c>
      <c r="M117" s="185" t="s">
        <v>223</v>
      </c>
      <c r="N117" s="189" t="s">
        <v>223</v>
      </c>
    </row>
    <row r="118" spans="2:15" x14ac:dyDescent="0.45">
      <c r="B118" s="207">
        <v>903</v>
      </c>
      <c r="C118" s="208" t="s">
        <v>222</v>
      </c>
      <c r="D118" s="184">
        <f t="shared" si="28"/>
        <v>5</v>
      </c>
      <c r="E118" s="185">
        <f>COUNTIFS($G118:$N118,$E$16)</f>
        <v>3</v>
      </c>
      <c r="F118" s="209">
        <f t="shared" si="29"/>
        <v>0.625</v>
      </c>
      <c r="G118" s="184" t="s">
        <v>224</v>
      </c>
      <c r="H118" s="185" t="s">
        <v>224</v>
      </c>
      <c r="I118" s="185" t="s">
        <v>223</v>
      </c>
      <c r="J118" s="185" t="s">
        <v>224</v>
      </c>
      <c r="K118" s="185" t="s">
        <v>223</v>
      </c>
      <c r="L118" s="185" t="s">
        <v>224</v>
      </c>
      <c r="M118" s="185" t="s">
        <v>223</v>
      </c>
      <c r="N118" s="189" t="s">
        <v>224</v>
      </c>
    </row>
    <row r="119" spans="2:15" x14ac:dyDescent="0.45">
      <c r="B119" s="207">
        <v>1006</v>
      </c>
      <c r="C119" s="208" t="s">
        <v>222</v>
      </c>
      <c r="D119" s="184">
        <f t="shared" si="28"/>
        <v>8</v>
      </c>
      <c r="E119" s="185">
        <f t="shared" si="30"/>
        <v>0</v>
      </c>
      <c r="F119" s="209">
        <f t="shared" si="29"/>
        <v>1</v>
      </c>
      <c r="G119" s="184" t="s">
        <v>224</v>
      </c>
      <c r="H119" s="185" t="s">
        <v>224</v>
      </c>
      <c r="I119" s="185" t="s">
        <v>224</v>
      </c>
      <c r="J119" s="185" t="s">
        <v>224</v>
      </c>
      <c r="K119" s="185" t="s">
        <v>224</v>
      </c>
      <c r="L119" s="185" t="s">
        <v>224</v>
      </c>
      <c r="M119" s="185" t="s">
        <v>224</v>
      </c>
      <c r="N119" s="189" t="s">
        <v>224</v>
      </c>
    </row>
    <row r="120" spans="2:15" ht="15.6" thickBot="1" x14ac:dyDescent="0.5">
      <c r="B120" s="170">
        <v>1203</v>
      </c>
      <c r="C120" s="171" t="s">
        <v>241</v>
      </c>
      <c r="D120" s="172">
        <f t="shared" si="28"/>
        <v>0</v>
      </c>
      <c r="E120" s="173">
        <f>COUNTIFS($G120:$N120,$E$16)</f>
        <v>0</v>
      </c>
      <c r="F120" s="174" t="e">
        <f t="shared" si="29"/>
        <v>#DIV/0!</v>
      </c>
      <c r="G120" s="172" t="s">
        <v>232</v>
      </c>
      <c r="H120" s="173" t="s">
        <v>232</v>
      </c>
      <c r="I120" s="173" t="s">
        <v>232</v>
      </c>
      <c r="J120" s="173" t="s">
        <v>232</v>
      </c>
      <c r="K120" s="173" t="s">
        <v>232</v>
      </c>
      <c r="L120" s="173" t="s">
        <v>232</v>
      </c>
      <c r="M120" s="173" t="s">
        <v>232</v>
      </c>
      <c r="N120" s="175" t="s">
        <v>232</v>
      </c>
    </row>
    <row r="121" spans="2:15" ht="15.6" thickBot="1" x14ac:dyDescent="0.5">
      <c r="B121" s="236">
        <v>1306</v>
      </c>
      <c r="C121" s="237" t="s">
        <v>222</v>
      </c>
      <c r="D121" s="238">
        <f t="shared" si="28"/>
        <v>5</v>
      </c>
      <c r="E121" s="239">
        <f t="shared" si="30"/>
        <v>3</v>
      </c>
      <c r="F121" s="193">
        <f t="shared" si="29"/>
        <v>0.625</v>
      </c>
      <c r="G121" s="238" t="s">
        <v>224</v>
      </c>
      <c r="H121" s="239" t="s">
        <v>224</v>
      </c>
      <c r="I121" s="239" t="s">
        <v>223</v>
      </c>
      <c r="J121" s="239" t="s">
        <v>223</v>
      </c>
      <c r="K121" s="239" t="s">
        <v>224</v>
      </c>
      <c r="L121" s="239" t="s">
        <v>224</v>
      </c>
      <c r="M121" s="239" t="s">
        <v>223</v>
      </c>
      <c r="N121" s="240" t="s">
        <v>257</v>
      </c>
      <c r="O121" s="182" t="s">
        <v>226</v>
      </c>
    </row>
    <row r="122" spans="2:15" x14ac:dyDescent="0.45">
      <c r="F122" s="183" t="s">
        <v>209</v>
      </c>
      <c r="G122" s="184">
        <f t="shared" ref="G122:N122" si="31">COUNTIFS(G$111:G$121,$D$16)</f>
        <v>8</v>
      </c>
      <c r="H122" s="185">
        <f t="shared" si="31"/>
        <v>7</v>
      </c>
      <c r="I122" s="185">
        <f t="shared" si="31"/>
        <v>5</v>
      </c>
      <c r="J122" s="185">
        <f t="shared" si="31"/>
        <v>6</v>
      </c>
      <c r="K122" s="185">
        <f t="shared" si="31"/>
        <v>6</v>
      </c>
      <c r="L122" s="185">
        <f t="shared" si="31"/>
        <v>7</v>
      </c>
      <c r="M122" s="235">
        <f t="shared" si="31"/>
        <v>5</v>
      </c>
      <c r="N122" s="186">
        <f t="shared" si="31"/>
        <v>7</v>
      </c>
      <c r="O122" s="189">
        <f>SUM(G122:N122)</f>
        <v>51</v>
      </c>
    </row>
    <row r="123" spans="2:15" x14ac:dyDescent="0.45">
      <c r="F123" s="188" t="s">
        <v>210</v>
      </c>
      <c r="G123" s="184">
        <f t="shared" ref="G123:N123" si="32">COUNTIFS(G$111:G$121,$E$16)</f>
        <v>0</v>
      </c>
      <c r="H123" s="185">
        <f t="shared" si="32"/>
        <v>1</v>
      </c>
      <c r="I123" s="185">
        <f t="shared" si="32"/>
        <v>3</v>
      </c>
      <c r="J123" s="185">
        <f t="shared" si="32"/>
        <v>2</v>
      </c>
      <c r="K123" s="185">
        <f t="shared" si="32"/>
        <v>2</v>
      </c>
      <c r="L123" s="185">
        <f t="shared" si="32"/>
        <v>1</v>
      </c>
      <c r="M123" s="185">
        <f t="shared" si="32"/>
        <v>3</v>
      </c>
      <c r="N123" s="189">
        <f t="shared" si="32"/>
        <v>1</v>
      </c>
      <c r="O123" s="189">
        <f>SUM(G123:N123)</f>
        <v>13</v>
      </c>
    </row>
    <row r="124" spans="2:15" ht="15.6" thickBot="1" x14ac:dyDescent="0.5">
      <c r="F124" s="190" t="s">
        <v>211</v>
      </c>
      <c r="G124" s="191">
        <f>G122/(G122+G123)</f>
        <v>1</v>
      </c>
      <c r="H124" s="192">
        <f>H122/(H122+H123)</f>
        <v>0.875</v>
      </c>
      <c r="I124" s="192">
        <f>I122/(I122+I123)</f>
        <v>0.625</v>
      </c>
      <c r="J124" s="192">
        <f t="shared" ref="J124:N124" si="33">J122/(J122+J123)</f>
        <v>0.75</v>
      </c>
      <c r="K124" s="192">
        <f t="shared" si="33"/>
        <v>0.75</v>
      </c>
      <c r="L124" s="192">
        <f t="shared" si="33"/>
        <v>0.875</v>
      </c>
      <c r="M124" s="192">
        <f t="shared" si="33"/>
        <v>0.625</v>
      </c>
      <c r="N124" s="193">
        <f t="shared" si="33"/>
        <v>0.875</v>
      </c>
      <c r="O124" s="193">
        <f>SUM(G124:N124)</f>
        <v>6.375</v>
      </c>
    </row>
    <row r="125" spans="2:15" ht="10.050000000000001" customHeight="1" thickBot="1" x14ac:dyDescent="0.5"/>
    <row r="126" spans="2:15" x14ac:dyDescent="0.45">
      <c r="B126" s="119" t="s">
        <v>201</v>
      </c>
      <c r="C126" s="120"/>
      <c r="D126" s="195" t="s">
        <v>205</v>
      </c>
      <c r="E126" s="196"/>
      <c r="F126" s="197"/>
      <c r="G126" s="136" t="s">
        <v>206</v>
      </c>
      <c r="H126" s="120"/>
      <c r="I126" s="120"/>
      <c r="J126" s="120"/>
      <c r="K126" s="214"/>
      <c r="L126" s="214"/>
      <c r="M126" s="215"/>
    </row>
    <row r="127" spans="2:15" x14ac:dyDescent="0.45">
      <c r="B127" s="137" t="s">
        <v>207</v>
      </c>
      <c r="C127" s="138" t="s">
        <v>208</v>
      </c>
      <c r="D127" s="139" t="s">
        <v>209</v>
      </c>
      <c r="E127" s="140" t="s">
        <v>210</v>
      </c>
      <c r="F127" s="138" t="s">
        <v>211</v>
      </c>
      <c r="G127" s="141" t="s">
        <v>212</v>
      </c>
      <c r="H127" s="142" t="s">
        <v>213</v>
      </c>
      <c r="I127" s="142" t="s">
        <v>214</v>
      </c>
      <c r="J127" s="142" t="s">
        <v>215</v>
      </c>
      <c r="K127" s="142" t="s">
        <v>227</v>
      </c>
      <c r="L127" s="142" t="s">
        <v>236</v>
      </c>
      <c r="M127" s="143" t="s">
        <v>242</v>
      </c>
    </row>
    <row r="128" spans="2:15" x14ac:dyDescent="0.45">
      <c r="B128" s="144"/>
      <c r="C128" s="145" t="s">
        <v>216</v>
      </c>
      <c r="D128" s="146"/>
      <c r="E128" s="147"/>
      <c r="F128" s="145"/>
      <c r="G128" s="148">
        <v>43967</v>
      </c>
      <c r="H128" s="149">
        <v>43996</v>
      </c>
      <c r="I128" s="149">
        <v>44031</v>
      </c>
      <c r="J128" s="149">
        <v>44080</v>
      </c>
      <c r="K128" s="149">
        <v>44143</v>
      </c>
      <c r="L128" s="149">
        <v>44213</v>
      </c>
      <c r="M128" s="150">
        <v>44248</v>
      </c>
    </row>
    <row r="129" spans="2:14" ht="15.6" thickBot="1" x14ac:dyDescent="0.5">
      <c r="B129" s="151"/>
      <c r="C129" s="152" t="s">
        <v>217</v>
      </c>
      <c r="D129" s="153"/>
      <c r="E129" s="154"/>
      <c r="F129" s="152"/>
      <c r="G129" s="155" t="s">
        <v>258</v>
      </c>
      <c r="H129" s="156" t="s">
        <v>250</v>
      </c>
      <c r="I129" s="156" t="s">
        <v>244</v>
      </c>
      <c r="J129" s="156" t="s">
        <v>244</v>
      </c>
      <c r="K129" s="156" t="s">
        <v>240</v>
      </c>
      <c r="L129" s="156" t="s">
        <v>259</v>
      </c>
      <c r="M129" s="157" t="s">
        <v>260</v>
      </c>
    </row>
    <row r="130" spans="2:14" ht="15.6" thickTop="1" x14ac:dyDescent="0.45">
      <c r="B130" s="229">
        <v>302</v>
      </c>
      <c r="C130" s="230" t="s">
        <v>231</v>
      </c>
      <c r="D130" s="231">
        <f>COUNTIFS($G130:$N130,$D$16)</f>
        <v>1</v>
      </c>
      <c r="E130" s="232">
        <f t="shared" ref="E130:E139" si="34">COUNTIFS($G130:$N130,$E$16)</f>
        <v>0</v>
      </c>
      <c r="F130" s="233">
        <f>D130/(D130+E130)</f>
        <v>1</v>
      </c>
      <c r="G130" s="231" t="s">
        <v>224</v>
      </c>
      <c r="H130" s="219" t="s">
        <v>232</v>
      </c>
      <c r="I130" s="219" t="s">
        <v>232</v>
      </c>
      <c r="J130" s="219" t="s">
        <v>232</v>
      </c>
      <c r="K130" s="219" t="s">
        <v>232</v>
      </c>
      <c r="L130" s="219" t="s">
        <v>232</v>
      </c>
      <c r="M130" s="221" t="s">
        <v>232</v>
      </c>
    </row>
    <row r="131" spans="2:14" x14ac:dyDescent="0.45">
      <c r="B131" s="207">
        <v>304</v>
      </c>
      <c r="C131" s="208" t="s">
        <v>222</v>
      </c>
      <c r="D131" s="184">
        <f t="shared" ref="D131:D140" si="35">COUNTIFS($G131:$N131,$D$16)</f>
        <v>6</v>
      </c>
      <c r="E131" s="185">
        <f t="shared" si="34"/>
        <v>1</v>
      </c>
      <c r="F131" s="209">
        <f>D131/(D131+E131)</f>
        <v>0.8571428571428571</v>
      </c>
      <c r="G131" s="184" t="s">
        <v>224</v>
      </c>
      <c r="H131" s="185" t="s">
        <v>224</v>
      </c>
      <c r="I131" s="185" t="s">
        <v>224</v>
      </c>
      <c r="J131" s="185" t="s">
        <v>224</v>
      </c>
      <c r="K131" s="185" t="s">
        <v>224</v>
      </c>
      <c r="L131" s="185" t="s">
        <v>223</v>
      </c>
      <c r="M131" s="189" t="s">
        <v>224</v>
      </c>
    </row>
    <row r="132" spans="2:14" x14ac:dyDescent="0.45">
      <c r="B132" s="207">
        <v>402</v>
      </c>
      <c r="C132" s="208" t="s">
        <v>231</v>
      </c>
      <c r="D132" s="184">
        <f t="shared" si="35"/>
        <v>2</v>
      </c>
      <c r="E132" s="185">
        <f t="shared" si="34"/>
        <v>0</v>
      </c>
      <c r="F132" s="209">
        <f>D132/(D132+E132)</f>
        <v>1</v>
      </c>
      <c r="G132" s="184" t="s">
        <v>224</v>
      </c>
      <c r="H132" s="185" t="s">
        <v>224</v>
      </c>
      <c r="I132" s="173" t="s">
        <v>232</v>
      </c>
      <c r="J132" s="173" t="s">
        <v>232</v>
      </c>
      <c r="K132" s="173" t="s">
        <v>232</v>
      </c>
      <c r="L132" s="173" t="s">
        <v>232</v>
      </c>
      <c r="M132" s="175" t="s">
        <v>232</v>
      </c>
    </row>
    <row r="133" spans="2:14" x14ac:dyDescent="0.45">
      <c r="B133" s="207">
        <v>403</v>
      </c>
      <c r="C133" s="208" t="s">
        <v>231</v>
      </c>
      <c r="D133" s="184">
        <f t="shared" si="35"/>
        <v>2</v>
      </c>
      <c r="E133" s="185">
        <f t="shared" si="34"/>
        <v>0</v>
      </c>
      <c r="F133" s="209">
        <f t="shared" ref="F133:F140" si="36">D133/(D133+E133)</f>
        <v>1</v>
      </c>
      <c r="G133" s="184" t="s">
        <v>224</v>
      </c>
      <c r="H133" s="185" t="s">
        <v>224</v>
      </c>
      <c r="I133" s="173" t="s">
        <v>232</v>
      </c>
      <c r="J133" s="173" t="s">
        <v>232</v>
      </c>
      <c r="K133" s="173" t="s">
        <v>232</v>
      </c>
      <c r="L133" s="173" t="s">
        <v>232</v>
      </c>
      <c r="M133" s="175" t="s">
        <v>232</v>
      </c>
    </row>
    <row r="134" spans="2:14" x14ac:dyDescent="0.45">
      <c r="B134" s="207">
        <v>501</v>
      </c>
      <c r="C134" s="208" t="s">
        <v>222</v>
      </c>
      <c r="D134" s="184">
        <f t="shared" si="35"/>
        <v>7</v>
      </c>
      <c r="E134" s="185">
        <f t="shared" si="34"/>
        <v>0</v>
      </c>
      <c r="F134" s="209">
        <f>D134/(D134+E134)</f>
        <v>1</v>
      </c>
      <c r="G134" s="184" t="s">
        <v>224</v>
      </c>
      <c r="H134" s="185" t="s">
        <v>224</v>
      </c>
      <c r="I134" s="185" t="s">
        <v>224</v>
      </c>
      <c r="J134" s="185" t="s">
        <v>224</v>
      </c>
      <c r="K134" s="185" t="s">
        <v>224</v>
      </c>
      <c r="L134" s="185" t="s">
        <v>224</v>
      </c>
      <c r="M134" s="189" t="s">
        <v>224</v>
      </c>
    </row>
    <row r="135" spans="2:14" x14ac:dyDescent="0.45">
      <c r="B135" s="207">
        <v>602</v>
      </c>
      <c r="C135" s="208" t="s">
        <v>225</v>
      </c>
      <c r="D135" s="184">
        <f t="shared" si="35"/>
        <v>7</v>
      </c>
      <c r="E135" s="185">
        <f t="shared" si="34"/>
        <v>0</v>
      </c>
      <c r="F135" s="209">
        <f t="shared" si="36"/>
        <v>1</v>
      </c>
      <c r="G135" s="184" t="s">
        <v>224</v>
      </c>
      <c r="H135" s="185" t="s">
        <v>224</v>
      </c>
      <c r="I135" s="185" t="s">
        <v>224</v>
      </c>
      <c r="J135" s="185" t="s">
        <v>224</v>
      </c>
      <c r="K135" s="185" t="s">
        <v>224</v>
      </c>
      <c r="L135" s="185" t="s">
        <v>224</v>
      </c>
      <c r="M135" s="189" t="s">
        <v>224</v>
      </c>
    </row>
    <row r="136" spans="2:14" x14ac:dyDescent="0.45">
      <c r="B136" s="207">
        <v>604</v>
      </c>
      <c r="C136" s="208" t="s">
        <v>222</v>
      </c>
      <c r="D136" s="184">
        <f t="shared" si="35"/>
        <v>7</v>
      </c>
      <c r="E136" s="185">
        <f t="shared" si="34"/>
        <v>0</v>
      </c>
      <c r="F136" s="209">
        <f t="shared" si="36"/>
        <v>1</v>
      </c>
      <c r="G136" s="184" t="s">
        <v>224</v>
      </c>
      <c r="H136" s="185" t="s">
        <v>224</v>
      </c>
      <c r="I136" s="185" t="s">
        <v>224</v>
      </c>
      <c r="J136" s="185" t="s">
        <v>224</v>
      </c>
      <c r="K136" s="185" t="s">
        <v>224</v>
      </c>
      <c r="L136" s="185" t="s">
        <v>224</v>
      </c>
      <c r="M136" s="189" t="s">
        <v>224</v>
      </c>
    </row>
    <row r="137" spans="2:14" x14ac:dyDescent="0.45">
      <c r="B137" s="207">
        <v>801</v>
      </c>
      <c r="C137" s="208" t="s">
        <v>222</v>
      </c>
      <c r="D137" s="184">
        <f t="shared" si="35"/>
        <v>5</v>
      </c>
      <c r="E137" s="185">
        <f t="shared" si="34"/>
        <v>2</v>
      </c>
      <c r="F137" s="209">
        <f t="shared" si="36"/>
        <v>0.7142857142857143</v>
      </c>
      <c r="G137" s="184" t="s">
        <v>224</v>
      </c>
      <c r="H137" s="185" t="s">
        <v>224</v>
      </c>
      <c r="I137" s="185" t="s">
        <v>223</v>
      </c>
      <c r="J137" s="185" t="s">
        <v>224</v>
      </c>
      <c r="K137" s="185" t="s">
        <v>224</v>
      </c>
      <c r="L137" s="185" t="s">
        <v>224</v>
      </c>
      <c r="M137" s="189" t="s">
        <v>223</v>
      </c>
    </row>
    <row r="138" spans="2:14" x14ac:dyDescent="0.45">
      <c r="B138" s="207">
        <v>904</v>
      </c>
      <c r="C138" s="208" t="s">
        <v>222</v>
      </c>
      <c r="D138" s="184">
        <f t="shared" si="35"/>
        <v>7</v>
      </c>
      <c r="E138" s="185">
        <f t="shared" si="34"/>
        <v>0</v>
      </c>
      <c r="F138" s="209">
        <f t="shared" si="36"/>
        <v>1</v>
      </c>
      <c r="G138" s="184" t="s">
        <v>224</v>
      </c>
      <c r="H138" s="185" t="s">
        <v>224</v>
      </c>
      <c r="I138" s="185" t="s">
        <v>224</v>
      </c>
      <c r="J138" s="185" t="s">
        <v>224</v>
      </c>
      <c r="K138" s="185" t="s">
        <v>224</v>
      </c>
      <c r="L138" s="185" t="s">
        <v>224</v>
      </c>
      <c r="M138" s="189" t="s">
        <v>224</v>
      </c>
    </row>
    <row r="139" spans="2:14" ht="15.6" thickBot="1" x14ac:dyDescent="0.5">
      <c r="B139" s="207">
        <v>1101</v>
      </c>
      <c r="C139" s="208" t="s">
        <v>222</v>
      </c>
      <c r="D139" s="184">
        <f t="shared" si="35"/>
        <v>6</v>
      </c>
      <c r="E139" s="185">
        <f t="shared" si="34"/>
        <v>1</v>
      </c>
      <c r="F139" s="209">
        <f t="shared" si="36"/>
        <v>0.8571428571428571</v>
      </c>
      <c r="G139" s="184" t="s">
        <v>224</v>
      </c>
      <c r="H139" s="185" t="s">
        <v>224</v>
      </c>
      <c r="I139" s="185" t="s">
        <v>224</v>
      </c>
      <c r="J139" s="185" t="s">
        <v>224</v>
      </c>
      <c r="K139" s="185" t="s">
        <v>224</v>
      </c>
      <c r="L139" s="185" t="s">
        <v>224</v>
      </c>
      <c r="M139" s="189" t="s">
        <v>223</v>
      </c>
    </row>
    <row r="140" spans="2:14" ht="15.6" thickBot="1" x14ac:dyDescent="0.5">
      <c r="B140" s="236">
        <v>1204</v>
      </c>
      <c r="C140" s="237" t="s">
        <v>222</v>
      </c>
      <c r="D140" s="238">
        <f t="shared" si="35"/>
        <v>5</v>
      </c>
      <c r="E140" s="239">
        <f>COUNTIFS($G140:$N140,$E$16)</f>
        <v>2</v>
      </c>
      <c r="F140" s="193">
        <f t="shared" si="36"/>
        <v>0.7142857142857143</v>
      </c>
      <c r="G140" s="238" t="s">
        <v>224</v>
      </c>
      <c r="H140" s="239" t="s">
        <v>224</v>
      </c>
      <c r="I140" s="239" t="s">
        <v>224</v>
      </c>
      <c r="J140" s="239" t="s">
        <v>224</v>
      </c>
      <c r="K140" s="239" t="s">
        <v>223</v>
      </c>
      <c r="L140" s="239" t="s">
        <v>223</v>
      </c>
      <c r="M140" s="240" t="s">
        <v>224</v>
      </c>
      <c r="N140" s="182" t="s">
        <v>226</v>
      </c>
    </row>
    <row r="141" spans="2:14" x14ac:dyDescent="0.45">
      <c r="F141" s="183" t="s">
        <v>209</v>
      </c>
      <c r="G141" s="184">
        <f t="shared" ref="G141:M141" si="37">COUNTIFS(G$130:G$140,$D$16)</f>
        <v>11</v>
      </c>
      <c r="H141" s="185">
        <f t="shared" si="37"/>
        <v>10</v>
      </c>
      <c r="I141" s="185">
        <f t="shared" si="37"/>
        <v>7</v>
      </c>
      <c r="J141" s="185">
        <f t="shared" si="37"/>
        <v>8</v>
      </c>
      <c r="K141" s="185">
        <f t="shared" si="37"/>
        <v>7</v>
      </c>
      <c r="L141" s="185">
        <f t="shared" si="37"/>
        <v>6</v>
      </c>
      <c r="M141" s="189">
        <f t="shared" si="37"/>
        <v>6</v>
      </c>
      <c r="N141" s="189">
        <f>SUM(G141:M141)</f>
        <v>55</v>
      </c>
    </row>
    <row r="142" spans="2:14" x14ac:dyDescent="0.45">
      <c r="F142" s="188" t="s">
        <v>210</v>
      </c>
      <c r="G142" s="184">
        <f t="shared" ref="G142:M142" si="38">COUNTIFS(G$130:G$140,$E$16)</f>
        <v>0</v>
      </c>
      <c r="H142" s="185">
        <f t="shared" si="38"/>
        <v>0</v>
      </c>
      <c r="I142" s="185">
        <f t="shared" si="38"/>
        <v>1</v>
      </c>
      <c r="J142" s="185">
        <f t="shared" si="38"/>
        <v>0</v>
      </c>
      <c r="K142" s="185">
        <f t="shared" si="38"/>
        <v>1</v>
      </c>
      <c r="L142" s="185">
        <f t="shared" si="38"/>
        <v>2</v>
      </c>
      <c r="M142" s="189">
        <f t="shared" si="38"/>
        <v>2</v>
      </c>
      <c r="N142" s="189">
        <f>SUM(G142:M142)</f>
        <v>6</v>
      </c>
    </row>
    <row r="143" spans="2:14" ht="15.6" thickBot="1" x14ac:dyDescent="0.5">
      <c r="F143" s="190" t="s">
        <v>211</v>
      </c>
      <c r="G143" s="191">
        <f>G141/(G141+G142)</f>
        <v>1</v>
      </c>
      <c r="H143" s="192">
        <f>H141/(H141+H142)</f>
        <v>1</v>
      </c>
      <c r="I143" s="192">
        <f>I141/(I141+I142)</f>
        <v>0.875</v>
      </c>
      <c r="J143" s="192">
        <f t="shared" ref="J143:M143" si="39">J141/(J141+J142)</f>
        <v>1</v>
      </c>
      <c r="K143" s="192">
        <f t="shared" si="39"/>
        <v>0.875</v>
      </c>
      <c r="L143" s="192">
        <f t="shared" si="39"/>
        <v>0.75</v>
      </c>
      <c r="M143" s="193">
        <f t="shared" si="39"/>
        <v>0.75</v>
      </c>
      <c r="N143" s="193">
        <f>SUM(G143:M143)</f>
        <v>6.25</v>
      </c>
    </row>
    <row r="144" spans="2:14" ht="10.050000000000001" customHeight="1" thickBot="1" x14ac:dyDescent="0.5"/>
    <row r="145" spans="2:15" x14ac:dyDescent="0.45">
      <c r="B145" s="119" t="s">
        <v>202</v>
      </c>
      <c r="C145" s="120"/>
      <c r="D145" s="195" t="s">
        <v>205</v>
      </c>
      <c r="E145" s="196"/>
      <c r="F145" s="197"/>
      <c r="G145" s="136" t="s">
        <v>206</v>
      </c>
      <c r="H145" s="120"/>
      <c r="I145" s="120"/>
      <c r="J145" s="120"/>
      <c r="K145" s="214"/>
      <c r="L145" s="214"/>
      <c r="M145" s="214"/>
      <c r="N145" s="215"/>
    </row>
    <row r="146" spans="2:15" x14ac:dyDescent="0.45">
      <c r="B146" s="137" t="s">
        <v>207</v>
      </c>
      <c r="C146" s="138" t="s">
        <v>208</v>
      </c>
      <c r="D146" s="139" t="s">
        <v>209</v>
      </c>
      <c r="E146" s="140" t="s">
        <v>210</v>
      </c>
      <c r="F146" s="138" t="s">
        <v>211</v>
      </c>
      <c r="G146" s="141" t="s">
        <v>212</v>
      </c>
      <c r="H146" s="142" t="s">
        <v>213</v>
      </c>
      <c r="I146" s="142" t="s">
        <v>214</v>
      </c>
      <c r="J146" s="142" t="s">
        <v>215</v>
      </c>
      <c r="K146" s="142" t="s">
        <v>227</v>
      </c>
      <c r="L146" s="142" t="s">
        <v>236</v>
      </c>
      <c r="M146" s="142" t="s">
        <v>242</v>
      </c>
      <c r="N146" s="143" t="s">
        <v>261</v>
      </c>
    </row>
    <row r="147" spans="2:15" x14ac:dyDescent="0.45">
      <c r="B147" s="144"/>
      <c r="C147" s="145" t="s">
        <v>216</v>
      </c>
      <c r="D147" s="146"/>
      <c r="E147" s="147"/>
      <c r="F147" s="145"/>
      <c r="G147" s="148">
        <v>44304</v>
      </c>
      <c r="H147" s="149">
        <v>44339</v>
      </c>
      <c r="I147" s="149">
        <v>44367</v>
      </c>
      <c r="J147" s="241">
        <v>44395</v>
      </c>
      <c r="K147" s="149">
        <v>44472</v>
      </c>
      <c r="L147" s="149">
        <v>44521</v>
      </c>
      <c r="M147" s="149">
        <v>44598</v>
      </c>
      <c r="N147" s="150">
        <v>44612</v>
      </c>
    </row>
    <row r="148" spans="2:15" ht="15.6" thickBot="1" x14ac:dyDescent="0.5">
      <c r="B148" s="151"/>
      <c r="C148" s="152" t="s">
        <v>217</v>
      </c>
      <c r="D148" s="153"/>
      <c r="E148" s="154"/>
      <c r="F148" s="152"/>
      <c r="G148" s="155" t="s">
        <v>260</v>
      </c>
      <c r="H148" s="156" t="s">
        <v>260</v>
      </c>
      <c r="I148" s="156" t="s">
        <v>250</v>
      </c>
      <c r="J148" s="242" t="s">
        <v>250</v>
      </c>
      <c r="K148" s="242" t="s">
        <v>240</v>
      </c>
      <c r="L148" s="156" t="s">
        <v>250</v>
      </c>
      <c r="M148" s="243" t="s">
        <v>260</v>
      </c>
      <c r="N148" s="244" t="s">
        <v>244</v>
      </c>
    </row>
    <row r="149" spans="2:15" ht="15.6" thickTop="1" x14ac:dyDescent="0.45">
      <c r="B149" s="229">
        <v>305</v>
      </c>
      <c r="C149" s="230" t="s">
        <v>222</v>
      </c>
      <c r="D149" s="231">
        <f>COUNTIFS($G149:$O149,$D$16)</f>
        <v>6</v>
      </c>
      <c r="E149" s="232">
        <f t="shared" ref="E149:E157" si="40">COUNTIFS($G149:$O149,$E$16)</f>
        <v>2</v>
      </c>
      <c r="F149" s="233">
        <f>D149/(D149+E149)</f>
        <v>0.75</v>
      </c>
      <c r="G149" s="231" t="s">
        <v>223</v>
      </c>
      <c r="H149" s="232" t="s">
        <v>224</v>
      </c>
      <c r="I149" s="232" t="s">
        <v>224</v>
      </c>
      <c r="J149" s="232" t="s">
        <v>224</v>
      </c>
      <c r="K149" s="232" t="s">
        <v>224</v>
      </c>
      <c r="L149" s="232" t="s">
        <v>224</v>
      </c>
      <c r="M149" s="232" t="s">
        <v>223</v>
      </c>
      <c r="N149" s="234" t="s">
        <v>224</v>
      </c>
    </row>
    <row r="150" spans="2:15" x14ac:dyDescent="0.45">
      <c r="B150" s="207">
        <v>502</v>
      </c>
      <c r="C150" s="208" t="s">
        <v>222</v>
      </c>
      <c r="D150" s="184">
        <f t="shared" ref="D150:D157" si="41">COUNTIFS($G150:$O150,$D$16)</f>
        <v>0</v>
      </c>
      <c r="E150" s="185">
        <f t="shared" si="40"/>
        <v>8</v>
      </c>
      <c r="F150" s="209">
        <f>D150/(D150+E150)</f>
        <v>0</v>
      </c>
      <c r="G150" s="184" t="s">
        <v>223</v>
      </c>
      <c r="H150" s="185" t="s">
        <v>223</v>
      </c>
      <c r="I150" s="185" t="s">
        <v>223</v>
      </c>
      <c r="J150" s="185" t="s">
        <v>223</v>
      </c>
      <c r="K150" s="185" t="s">
        <v>223</v>
      </c>
      <c r="L150" s="185" t="s">
        <v>223</v>
      </c>
      <c r="M150" s="185" t="s">
        <v>223</v>
      </c>
      <c r="N150" s="189" t="s">
        <v>223</v>
      </c>
    </row>
    <row r="151" spans="2:15" x14ac:dyDescent="0.45">
      <c r="B151" s="207">
        <v>602</v>
      </c>
      <c r="C151" s="208" t="s">
        <v>225</v>
      </c>
      <c r="D151" s="184">
        <f t="shared" si="41"/>
        <v>8</v>
      </c>
      <c r="E151" s="185">
        <f t="shared" si="40"/>
        <v>0</v>
      </c>
      <c r="F151" s="209">
        <f>D151/(D151+E151)</f>
        <v>1</v>
      </c>
      <c r="G151" s="184" t="s">
        <v>224</v>
      </c>
      <c r="H151" s="185" t="s">
        <v>224</v>
      </c>
      <c r="I151" s="185" t="s">
        <v>224</v>
      </c>
      <c r="J151" s="185" t="s">
        <v>224</v>
      </c>
      <c r="K151" s="185" t="s">
        <v>224</v>
      </c>
      <c r="L151" s="185" t="s">
        <v>224</v>
      </c>
      <c r="M151" s="185" t="s">
        <v>224</v>
      </c>
      <c r="N151" s="189" t="s">
        <v>224</v>
      </c>
    </row>
    <row r="152" spans="2:15" x14ac:dyDescent="0.45">
      <c r="B152" s="207">
        <v>605</v>
      </c>
      <c r="C152" s="208" t="s">
        <v>222</v>
      </c>
      <c r="D152" s="184">
        <f t="shared" si="41"/>
        <v>4</v>
      </c>
      <c r="E152" s="185">
        <f t="shared" si="40"/>
        <v>4</v>
      </c>
      <c r="F152" s="209">
        <f>D152/(D152+E152)</f>
        <v>0.5</v>
      </c>
      <c r="G152" s="184" t="s">
        <v>224</v>
      </c>
      <c r="H152" s="185" t="s">
        <v>223</v>
      </c>
      <c r="I152" s="185" t="s">
        <v>223</v>
      </c>
      <c r="J152" s="185" t="s">
        <v>223</v>
      </c>
      <c r="K152" s="185" t="s">
        <v>224</v>
      </c>
      <c r="L152" s="185" t="s">
        <v>223</v>
      </c>
      <c r="M152" s="185" t="s">
        <v>224</v>
      </c>
      <c r="N152" s="189" t="s">
        <v>224</v>
      </c>
    </row>
    <row r="153" spans="2:15" x14ac:dyDescent="0.45">
      <c r="B153" s="207">
        <v>801</v>
      </c>
      <c r="C153" s="208" t="s">
        <v>231</v>
      </c>
      <c r="D153" s="184">
        <f t="shared" si="41"/>
        <v>1</v>
      </c>
      <c r="E153" s="185">
        <f t="shared" si="40"/>
        <v>0</v>
      </c>
      <c r="F153" s="209">
        <f>D153/(D153+E153)</f>
        <v>1</v>
      </c>
      <c r="G153" s="184" t="s">
        <v>224</v>
      </c>
      <c r="H153" s="173" t="s">
        <v>232</v>
      </c>
      <c r="I153" s="173" t="s">
        <v>232</v>
      </c>
      <c r="J153" s="173" t="s">
        <v>232</v>
      </c>
      <c r="K153" s="173" t="s">
        <v>232</v>
      </c>
      <c r="L153" s="173" t="s">
        <v>232</v>
      </c>
      <c r="M153" s="173" t="s">
        <v>232</v>
      </c>
      <c r="N153" s="175" t="s">
        <v>232</v>
      </c>
    </row>
    <row r="154" spans="2:15" x14ac:dyDescent="0.45">
      <c r="B154" s="207">
        <v>802</v>
      </c>
      <c r="C154" s="208" t="s">
        <v>222</v>
      </c>
      <c r="D154" s="184">
        <f t="shared" si="41"/>
        <v>7</v>
      </c>
      <c r="E154" s="185">
        <f t="shared" si="40"/>
        <v>1</v>
      </c>
      <c r="F154" s="209">
        <f t="shared" ref="F154:F157" si="42">D154/(D154+E154)</f>
        <v>0.875</v>
      </c>
      <c r="G154" s="184" t="s">
        <v>224</v>
      </c>
      <c r="H154" s="185" t="s">
        <v>224</v>
      </c>
      <c r="I154" s="185" t="s">
        <v>224</v>
      </c>
      <c r="J154" s="185" t="s">
        <v>224</v>
      </c>
      <c r="K154" s="185" t="s">
        <v>224</v>
      </c>
      <c r="L154" s="185" t="s">
        <v>224</v>
      </c>
      <c r="M154" s="185" t="s">
        <v>223</v>
      </c>
      <c r="N154" s="189" t="s">
        <v>224</v>
      </c>
    </row>
    <row r="155" spans="2:15" x14ac:dyDescent="0.45">
      <c r="B155" s="207">
        <v>905</v>
      </c>
      <c r="C155" s="208" t="s">
        <v>222</v>
      </c>
      <c r="D155" s="184">
        <f t="shared" si="41"/>
        <v>3</v>
      </c>
      <c r="E155" s="185">
        <f t="shared" si="40"/>
        <v>5</v>
      </c>
      <c r="F155" s="209">
        <f t="shared" si="42"/>
        <v>0.375</v>
      </c>
      <c r="G155" s="184" t="s">
        <v>224</v>
      </c>
      <c r="H155" s="185" t="s">
        <v>224</v>
      </c>
      <c r="I155" s="185" t="s">
        <v>223</v>
      </c>
      <c r="J155" s="185" t="s">
        <v>223</v>
      </c>
      <c r="K155" s="185" t="s">
        <v>224</v>
      </c>
      <c r="L155" s="185" t="s">
        <v>223</v>
      </c>
      <c r="M155" s="185" t="s">
        <v>223</v>
      </c>
      <c r="N155" s="189" t="s">
        <v>223</v>
      </c>
    </row>
    <row r="156" spans="2:15" ht="15.6" thickBot="1" x14ac:dyDescent="0.5">
      <c r="B156" s="207">
        <v>1102</v>
      </c>
      <c r="C156" s="208" t="s">
        <v>222</v>
      </c>
      <c r="D156" s="184">
        <f t="shared" si="41"/>
        <v>8</v>
      </c>
      <c r="E156" s="185">
        <f t="shared" si="40"/>
        <v>0</v>
      </c>
      <c r="F156" s="209">
        <f t="shared" si="42"/>
        <v>1</v>
      </c>
      <c r="G156" s="184" t="s">
        <v>224</v>
      </c>
      <c r="H156" s="185" t="s">
        <v>224</v>
      </c>
      <c r="I156" s="185" t="s">
        <v>224</v>
      </c>
      <c r="J156" s="185" t="s">
        <v>224</v>
      </c>
      <c r="K156" s="185" t="s">
        <v>224</v>
      </c>
      <c r="L156" s="185" t="s">
        <v>224</v>
      </c>
      <c r="M156" s="185" t="s">
        <v>224</v>
      </c>
      <c r="N156" s="189" t="s">
        <v>224</v>
      </c>
    </row>
    <row r="157" spans="2:15" ht="15.6" thickBot="1" x14ac:dyDescent="0.5">
      <c r="B157" s="222">
        <v>1205</v>
      </c>
      <c r="C157" s="223" t="s">
        <v>241</v>
      </c>
      <c r="D157" s="224">
        <f t="shared" si="41"/>
        <v>0</v>
      </c>
      <c r="E157" s="225">
        <f t="shared" si="40"/>
        <v>0</v>
      </c>
      <c r="F157" s="226" t="e">
        <f t="shared" si="42"/>
        <v>#DIV/0!</v>
      </c>
      <c r="G157" s="224" t="s">
        <v>232</v>
      </c>
      <c r="H157" s="225" t="s">
        <v>232</v>
      </c>
      <c r="I157" s="225" t="s">
        <v>232</v>
      </c>
      <c r="J157" s="225" t="s">
        <v>232</v>
      </c>
      <c r="K157" s="225" t="s">
        <v>232</v>
      </c>
      <c r="L157" s="225" t="s">
        <v>232</v>
      </c>
      <c r="M157" s="225" t="s">
        <v>232</v>
      </c>
      <c r="N157" s="227" t="s">
        <v>232</v>
      </c>
      <c r="O157" s="182" t="s">
        <v>226</v>
      </c>
    </row>
    <row r="158" spans="2:15" x14ac:dyDescent="0.45">
      <c r="F158" s="183" t="s">
        <v>209</v>
      </c>
      <c r="G158" s="184">
        <f t="shared" ref="G158:N158" si="43">COUNTIFS(G$149:G$157,$D$16)</f>
        <v>6</v>
      </c>
      <c r="H158" s="185">
        <f t="shared" si="43"/>
        <v>5</v>
      </c>
      <c r="I158" s="228">
        <f t="shared" si="43"/>
        <v>4</v>
      </c>
      <c r="J158" s="228">
        <f t="shared" si="43"/>
        <v>4</v>
      </c>
      <c r="K158" s="185">
        <f t="shared" si="43"/>
        <v>6</v>
      </c>
      <c r="L158" s="228">
        <f t="shared" si="43"/>
        <v>4</v>
      </c>
      <c r="M158" s="228">
        <f t="shared" si="43"/>
        <v>3</v>
      </c>
      <c r="N158" s="189">
        <f t="shared" si="43"/>
        <v>5</v>
      </c>
      <c r="O158" s="189">
        <f>SUM(G158:N158)</f>
        <v>37</v>
      </c>
    </row>
    <row r="159" spans="2:15" x14ac:dyDescent="0.45">
      <c r="F159" s="188" t="s">
        <v>210</v>
      </c>
      <c r="G159" s="184">
        <f t="shared" ref="G159:N159" si="44">COUNTIFS(G$149:G$157,$E$16)</f>
        <v>2</v>
      </c>
      <c r="H159" s="185">
        <f t="shared" si="44"/>
        <v>2</v>
      </c>
      <c r="I159" s="185">
        <f t="shared" si="44"/>
        <v>3</v>
      </c>
      <c r="J159" s="185">
        <f t="shared" si="44"/>
        <v>3</v>
      </c>
      <c r="K159" s="185">
        <f t="shared" si="44"/>
        <v>1</v>
      </c>
      <c r="L159" s="185">
        <f t="shared" si="44"/>
        <v>3</v>
      </c>
      <c r="M159" s="185">
        <f t="shared" si="44"/>
        <v>4</v>
      </c>
      <c r="N159" s="189">
        <f t="shared" si="44"/>
        <v>2</v>
      </c>
      <c r="O159" s="189">
        <f>SUM(G159:N159)</f>
        <v>20</v>
      </c>
    </row>
    <row r="160" spans="2:15" ht="15.6" thickBot="1" x14ac:dyDescent="0.5">
      <c r="F160" s="190" t="s">
        <v>211</v>
      </c>
      <c r="G160" s="191">
        <f>G158/(G158+G159)</f>
        <v>0.75</v>
      </c>
      <c r="H160" s="192">
        <f>H158/(H158+H159)</f>
        <v>0.7142857142857143</v>
      </c>
      <c r="I160" s="192">
        <f>I158/(I158+I159)</f>
        <v>0.5714285714285714</v>
      </c>
      <c r="J160" s="192">
        <f t="shared" ref="J160:L160" si="45">J158/(J158+J159)</f>
        <v>0.5714285714285714</v>
      </c>
      <c r="K160" s="192">
        <f t="shared" si="45"/>
        <v>0.8571428571428571</v>
      </c>
      <c r="L160" s="192">
        <f t="shared" si="45"/>
        <v>0.5714285714285714</v>
      </c>
      <c r="M160" s="192">
        <f>M158/(M158+M159)</f>
        <v>0.42857142857142855</v>
      </c>
      <c r="N160" s="193">
        <f>N158/(N158+N159)</f>
        <v>0.7142857142857143</v>
      </c>
      <c r="O160" s="193">
        <f>SUM(G160:L160)</f>
        <v>4.0357142857142856</v>
      </c>
    </row>
    <row r="161" spans="2:16" ht="10.050000000000001" customHeight="1" thickBot="1" x14ac:dyDescent="0.5"/>
    <row r="162" spans="2:16" x14ac:dyDescent="0.45">
      <c r="B162" s="119" t="s">
        <v>203</v>
      </c>
      <c r="C162" s="120"/>
      <c r="D162" s="195" t="s">
        <v>205</v>
      </c>
      <c r="E162" s="196"/>
      <c r="F162" s="197"/>
      <c r="G162" s="136" t="s">
        <v>206</v>
      </c>
      <c r="H162" s="120"/>
      <c r="I162" s="120"/>
      <c r="J162" s="120"/>
      <c r="K162" s="214"/>
      <c r="L162" s="214"/>
      <c r="M162" s="214"/>
      <c r="N162" s="214"/>
      <c r="O162" s="215"/>
    </row>
    <row r="163" spans="2:16" x14ac:dyDescent="0.45">
      <c r="B163" s="137" t="s">
        <v>207</v>
      </c>
      <c r="C163" s="138" t="s">
        <v>208</v>
      </c>
      <c r="D163" s="139" t="s">
        <v>209</v>
      </c>
      <c r="E163" s="140" t="s">
        <v>210</v>
      </c>
      <c r="F163" s="138" t="s">
        <v>211</v>
      </c>
      <c r="G163" s="141" t="s">
        <v>212</v>
      </c>
      <c r="H163" s="142" t="s">
        <v>213</v>
      </c>
      <c r="I163" s="142" t="s">
        <v>214</v>
      </c>
      <c r="J163" s="142" t="s">
        <v>215</v>
      </c>
      <c r="K163" s="142" t="s">
        <v>227</v>
      </c>
      <c r="L163" s="142" t="s">
        <v>227</v>
      </c>
      <c r="M163" s="142" t="s">
        <v>236</v>
      </c>
      <c r="N163" s="142" t="s">
        <v>242</v>
      </c>
      <c r="O163" s="143" t="s">
        <v>261</v>
      </c>
    </row>
    <row r="164" spans="2:16" x14ac:dyDescent="0.45">
      <c r="B164" s="144"/>
      <c r="C164" s="145" t="s">
        <v>216</v>
      </c>
      <c r="D164" s="146"/>
      <c r="E164" s="147"/>
      <c r="F164" s="145"/>
      <c r="G164" s="148">
        <v>44675</v>
      </c>
      <c r="H164" s="149">
        <v>44703</v>
      </c>
      <c r="I164" s="149">
        <v>44731</v>
      </c>
      <c r="J164" s="241">
        <v>44759</v>
      </c>
      <c r="K164" s="528">
        <v>44822</v>
      </c>
      <c r="L164" s="528">
        <v>44842</v>
      </c>
      <c r="M164" s="149">
        <v>44885</v>
      </c>
      <c r="N164" s="149">
        <v>44934</v>
      </c>
      <c r="O164" s="150">
        <v>44976</v>
      </c>
    </row>
    <row r="165" spans="2:16" ht="15.6" thickBot="1" x14ac:dyDescent="0.5">
      <c r="B165" s="151"/>
      <c r="C165" s="152" t="s">
        <v>217</v>
      </c>
      <c r="D165" s="153"/>
      <c r="E165" s="154"/>
      <c r="F165" s="152"/>
      <c r="G165" s="155" t="s">
        <v>262</v>
      </c>
      <c r="H165" s="156" t="s">
        <v>263</v>
      </c>
      <c r="I165" s="156" t="s">
        <v>264</v>
      </c>
      <c r="J165" s="242" t="s">
        <v>265</v>
      </c>
      <c r="K165" s="529" t="s">
        <v>266</v>
      </c>
      <c r="L165" s="529" t="s">
        <v>266</v>
      </c>
      <c r="M165" s="156" t="s">
        <v>267</v>
      </c>
      <c r="N165" s="243" t="s">
        <v>267</v>
      </c>
      <c r="O165" s="244" t="s">
        <v>267</v>
      </c>
    </row>
    <row r="166" spans="2:16" ht="15.6" thickTop="1" x14ac:dyDescent="0.45">
      <c r="B166" s="229">
        <v>306</v>
      </c>
      <c r="C166" s="230" t="s">
        <v>222</v>
      </c>
      <c r="D166" s="231">
        <f t="shared" ref="D166:D175" si="46">COUNTIFS($G166:$P166,$D$16)</f>
        <v>2</v>
      </c>
      <c r="E166" s="232">
        <f t="shared" ref="E166:E175" si="47">COUNTIFS($G166:$P166,$E$16)</f>
        <v>4</v>
      </c>
      <c r="F166" s="233">
        <f t="shared" ref="F166:F175" si="48">D166/(D166+E166)</f>
        <v>0.33333333333333331</v>
      </c>
      <c r="G166" s="231" t="s">
        <v>224</v>
      </c>
      <c r="H166" s="232" t="s">
        <v>223</v>
      </c>
      <c r="I166" s="232" t="s">
        <v>223</v>
      </c>
      <c r="J166" s="232" t="s">
        <v>224</v>
      </c>
      <c r="K166" s="232" t="s">
        <v>223</v>
      </c>
      <c r="L166" s="232" t="s">
        <v>223</v>
      </c>
      <c r="M166" s="232"/>
      <c r="N166" s="232"/>
      <c r="O166" s="234"/>
    </row>
    <row r="167" spans="2:16" x14ac:dyDescent="0.45">
      <c r="B167" s="207">
        <v>503</v>
      </c>
      <c r="C167" s="208" t="s">
        <v>222</v>
      </c>
      <c r="D167" s="184">
        <f t="shared" si="46"/>
        <v>4</v>
      </c>
      <c r="E167" s="185">
        <f t="shared" si="47"/>
        <v>2</v>
      </c>
      <c r="F167" s="209">
        <f t="shared" si="48"/>
        <v>0.66666666666666663</v>
      </c>
      <c r="G167" s="184" t="s">
        <v>223</v>
      </c>
      <c r="H167" s="185" t="s">
        <v>224</v>
      </c>
      <c r="I167" s="185" t="s">
        <v>224</v>
      </c>
      <c r="J167" s="185" t="s">
        <v>224</v>
      </c>
      <c r="K167" s="185" t="s">
        <v>223</v>
      </c>
      <c r="L167" s="185" t="s">
        <v>224</v>
      </c>
      <c r="M167" s="185"/>
      <c r="N167" s="185"/>
      <c r="O167" s="189"/>
    </row>
    <row r="168" spans="2:16" x14ac:dyDescent="0.45">
      <c r="B168" s="207">
        <v>602</v>
      </c>
      <c r="C168" s="208" t="s">
        <v>225</v>
      </c>
      <c r="D168" s="184">
        <f t="shared" si="46"/>
        <v>6</v>
      </c>
      <c r="E168" s="185">
        <f t="shared" si="47"/>
        <v>0</v>
      </c>
      <c r="F168" s="209">
        <f t="shared" si="48"/>
        <v>1</v>
      </c>
      <c r="G168" s="184" t="s">
        <v>224</v>
      </c>
      <c r="H168" s="185" t="s">
        <v>224</v>
      </c>
      <c r="I168" s="185" t="s">
        <v>224</v>
      </c>
      <c r="J168" s="185" t="s">
        <v>224</v>
      </c>
      <c r="K168" s="185" t="s">
        <v>224</v>
      </c>
      <c r="L168" s="185" t="s">
        <v>224</v>
      </c>
      <c r="M168" s="185"/>
      <c r="N168" s="185"/>
      <c r="O168" s="189"/>
    </row>
    <row r="169" spans="2:16" x14ac:dyDescent="0.45">
      <c r="B169" s="207">
        <v>605</v>
      </c>
      <c r="C169" s="208" t="s">
        <v>231</v>
      </c>
      <c r="D169" s="184">
        <f t="shared" si="46"/>
        <v>1</v>
      </c>
      <c r="E169" s="185">
        <f t="shared" si="47"/>
        <v>0</v>
      </c>
      <c r="F169" s="209">
        <f t="shared" si="48"/>
        <v>1</v>
      </c>
      <c r="G169" s="184" t="s">
        <v>224</v>
      </c>
      <c r="H169" s="173" t="s">
        <v>232</v>
      </c>
      <c r="I169" s="173" t="s">
        <v>232</v>
      </c>
      <c r="J169" s="173" t="s">
        <v>232</v>
      </c>
      <c r="K169" s="173" t="s">
        <v>232</v>
      </c>
      <c r="L169" s="173" t="s">
        <v>232</v>
      </c>
      <c r="M169" s="173" t="s">
        <v>232</v>
      </c>
      <c r="N169" s="173" t="s">
        <v>232</v>
      </c>
      <c r="O169" s="175" t="s">
        <v>232</v>
      </c>
    </row>
    <row r="170" spans="2:16" x14ac:dyDescent="0.45">
      <c r="B170" s="207">
        <v>606</v>
      </c>
      <c r="C170" s="208" t="s">
        <v>222</v>
      </c>
      <c r="D170" s="184">
        <f t="shared" si="46"/>
        <v>6</v>
      </c>
      <c r="E170" s="185">
        <f t="shared" si="47"/>
        <v>0</v>
      </c>
      <c r="F170" s="209">
        <f t="shared" si="48"/>
        <v>1</v>
      </c>
      <c r="G170" s="184" t="s">
        <v>224</v>
      </c>
      <c r="H170" s="185" t="s">
        <v>224</v>
      </c>
      <c r="I170" s="185" t="s">
        <v>224</v>
      </c>
      <c r="J170" s="185" t="s">
        <v>224</v>
      </c>
      <c r="K170" s="185" t="s">
        <v>224</v>
      </c>
      <c r="L170" s="185" t="s">
        <v>224</v>
      </c>
      <c r="M170" s="185"/>
      <c r="N170" s="185"/>
      <c r="O170" s="189"/>
    </row>
    <row r="171" spans="2:16" x14ac:dyDescent="0.45">
      <c r="B171" s="207">
        <v>803</v>
      </c>
      <c r="C171" s="208" t="s">
        <v>222</v>
      </c>
      <c r="D171" s="184">
        <f t="shared" si="46"/>
        <v>6</v>
      </c>
      <c r="E171" s="185">
        <f t="shared" si="47"/>
        <v>0</v>
      </c>
      <c r="F171" s="209">
        <f t="shared" si="48"/>
        <v>1</v>
      </c>
      <c r="G171" s="184" t="s">
        <v>224</v>
      </c>
      <c r="H171" s="185" t="s">
        <v>224</v>
      </c>
      <c r="I171" s="185" t="s">
        <v>224</v>
      </c>
      <c r="J171" s="185" t="s">
        <v>224</v>
      </c>
      <c r="K171" s="185" t="s">
        <v>224</v>
      </c>
      <c r="L171" s="185" t="s">
        <v>224</v>
      </c>
      <c r="M171" s="185"/>
      <c r="N171" s="185"/>
      <c r="O171" s="189"/>
    </row>
    <row r="172" spans="2:16" x14ac:dyDescent="0.45">
      <c r="B172" s="207">
        <v>906</v>
      </c>
      <c r="C172" s="208" t="s">
        <v>222</v>
      </c>
      <c r="D172" s="184">
        <f t="shared" si="46"/>
        <v>2</v>
      </c>
      <c r="E172" s="185">
        <f t="shared" si="47"/>
        <v>4</v>
      </c>
      <c r="F172" s="209">
        <f t="shared" si="48"/>
        <v>0.33333333333333331</v>
      </c>
      <c r="G172" s="184" t="s">
        <v>223</v>
      </c>
      <c r="H172" s="185" t="s">
        <v>224</v>
      </c>
      <c r="I172" s="185" t="s">
        <v>224</v>
      </c>
      <c r="J172" s="185" t="s">
        <v>223</v>
      </c>
      <c r="K172" s="185" t="s">
        <v>223</v>
      </c>
      <c r="L172" s="185" t="s">
        <v>223</v>
      </c>
      <c r="M172" s="185"/>
      <c r="N172" s="185"/>
      <c r="O172" s="189"/>
    </row>
    <row r="173" spans="2:16" x14ac:dyDescent="0.45">
      <c r="B173" s="207">
        <v>1102</v>
      </c>
      <c r="C173" s="208" t="s">
        <v>231</v>
      </c>
      <c r="D173" s="184">
        <f t="shared" si="46"/>
        <v>1</v>
      </c>
      <c r="E173" s="185">
        <f t="shared" si="47"/>
        <v>0</v>
      </c>
      <c r="F173" s="209">
        <f>D173/(D173+E173)</f>
        <v>1</v>
      </c>
      <c r="G173" s="184" t="s">
        <v>224</v>
      </c>
      <c r="H173" s="173" t="s">
        <v>232</v>
      </c>
      <c r="I173" s="173" t="s">
        <v>232</v>
      </c>
      <c r="J173" s="173" t="s">
        <v>232</v>
      </c>
      <c r="K173" s="173" t="s">
        <v>232</v>
      </c>
      <c r="L173" s="173" t="s">
        <v>232</v>
      </c>
      <c r="M173" s="173" t="s">
        <v>232</v>
      </c>
      <c r="N173" s="173" t="s">
        <v>232</v>
      </c>
      <c r="O173" s="175" t="s">
        <v>232</v>
      </c>
    </row>
    <row r="174" spans="2:16" x14ac:dyDescent="0.45">
      <c r="B174" s="207">
        <v>1103</v>
      </c>
      <c r="C174" s="208" t="s">
        <v>222</v>
      </c>
      <c r="D174" s="184">
        <f t="shared" si="46"/>
        <v>5</v>
      </c>
      <c r="E174" s="185">
        <f t="shared" si="47"/>
        <v>1</v>
      </c>
      <c r="F174" s="209">
        <f t="shared" si="48"/>
        <v>0.83333333333333337</v>
      </c>
      <c r="G174" s="184" t="s">
        <v>224</v>
      </c>
      <c r="H174" s="185" t="s">
        <v>224</v>
      </c>
      <c r="I174" s="185" t="s">
        <v>223</v>
      </c>
      <c r="J174" s="185" t="s">
        <v>224</v>
      </c>
      <c r="K174" s="185" t="s">
        <v>224</v>
      </c>
      <c r="L174" s="185" t="s">
        <v>224</v>
      </c>
      <c r="M174" s="185"/>
      <c r="N174" s="185"/>
      <c r="O174" s="189"/>
    </row>
    <row r="175" spans="2:16" ht="15.6" thickBot="1" x14ac:dyDescent="0.5">
      <c r="B175" s="245">
        <v>1206</v>
      </c>
      <c r="C175" s="246" t="s">
        <v>222</v>
      </c>
      <c r="D175" s="247">
        <f t="shared" si="46"/>
        <v>2</v>
      </c>
      <c r="E175" s="248">
        <f t="shared" si="47"/>
        <v>4</v>
      </c>
      <c r="F175" s="249">
        <f t="shared" si="48"/>
        <v>0.33333333333333331</v>
      </c>
      <c r="G175" s="247" t="s">
        <v>223</v>
      </c>
      <c r="H175" s="248" t="s">
        <v>223</v>
      </c>
      <c r="I175" s="248" t="s">
        <v>223</v>
      </c>
      <c r="J175" s="248" t="s">
        <v>224</v>
      </c>
      <c r="K175" s="248" t="s">
        <v>223</v>
      </c>
      <c r="L175" s="248" t="s">
        <v>224</v>
      </c>
      <c r="M175" s="248"/>
      <c r="N175" s="248"/>
      <c r="O175" s="250"/>
    </row>
    <row r="176" spans="2:16" x14ac:dyDescent="0.45">
      <c r="B176" s="251"/>
      <c r="C176" s="251"/>
      <c r="D176" s="251"/>
      <c r="E176" s="251"/>
      <c r="F176" s="183" t="s">
        <v>209</v>
      </c>
      <c r="G176" s="252">
        <f>COUNTIFS(G$166:G$175,$D$16)</f>
        <v>7</v>
      </c>
      <c r="H176" s="235">
        <f t="shared" ref="H176:J176" si="49">COUNTIFS(H$166:H$175,$D$16)</f>
        <v>6</v>
      </c>
      <c r="I176" s="253">
        <f t="shared" si="49"/>
        <v>5</v>
      </c>
      <c r="J176" s="253">
        <f t="shared" si="49"/>
        <v>7</v>
      </c>
      <c r="K176" s="253">
        <f>COUNTIFS(K$166:K$175,$D$16)</f>
        <v>4</v>
      </c>
      <c r="L176" s="253">
        <f>COUNTIFS(L$166:L$175,$D$16)</f>
        <v>6</v>
      </c>
      <c r="M176" s="253">
        <f>COUNTIFS(M$166:M$175,$D$16)</f>
        <v>0</v>
      </c>
      <c r="N176" s="253">
        <f>COUNTIFS(N$166:N$175,$D$16)</f>
        <v>0</v>
      </c>
      <c r="O176" s="186">
        <f>COUNTIFS(O$166:O$175,$D$16)</f>
        <v>0</v>
      </c>
      <c r="P176" s="186">
        <f>SUM(G176:O176)</f>
        <v>35</v>
      </c>
    </row>
    <row r="177" spans="6:16" x14ac:dyDescent="0.45">
      <c r="F177" s="188" t="s">
        <v>210</v>
      </c>
      <c r="G177" s="184">
        <f>COUNTIFS(G$166:G$175,$E$16)</f>
        <v>3</v>
      </c>
      <c r="H177" s="185">
        <f t="shared" ref="H177:L177" si="50">COUNTIFS(H$166:H$175,$E$16)</f>
        <v>2</v>
      </c>
      <c r="I177" s="185">
        <f t="shared" si="50"/>
        <v>3</v>
      </c>
      <c r="J177" s="185">
        <f t="shared" si="50"/>
        <v>1</v>
      </c>
      <c r="K177" s="185">
        <f t="shared" si="50"/>
        <v>4</v>
      </c>
      <c r="L177" s="185">
        <f t="shared" si="50"/>
        <v>2</v>
      </c>
      <c r="M177" s="185">
        <f>COUNTIFS(M$166:M$175,$E$16)</f>
        <v>0</v>
      </c>
      <c r="N177" s="185">
        <f>COUNTIFS(N$166:N$175,$E$16)</f>
        <v>0</v>
      </c>
      <c r="O177" s="189">
        <f>COUNTIFS(O$166:O$175,$E$16)</f>
        <v>0</v>
      </c>
      <c r="P177" s="189">
        <f>SUM(G177:O177)</f>
        <v>15</v>
      </c>
    </row>
    <row r="178" spans="6:16" ht="15.6" thickBot="1" x14ac:dyDescent="0.5">
      <c r="F178" s="190" t="s">
        <v>211</v>
      </c>
      <c r="G178" s="191">
        <f>G176/(G176+G177)</f>
        <v>0.7</v>
      </c>
      <c r="H178" s="192">
        <f>H176/(H176+H177)</f>
        <v>0.75</v>
      </c>
      <c r="I178" s="192">
        <f>I176/(I176+I177)</f>
        <v>0.625</v>
      </c>
      <c r="J178" s="192">
        <f t="shared" ref="J178:K178" si="51">J176/(J176+J177)</f>
        <v>0.875</v>
      </c>
      <c r="K178" s="192">
        <f t="shared" si="51"/>
        <v>0.5</v>
      </c>
      <c r="L178" s="192">
        <f t="shared" ref="L178" si="52">L176/(L176+L177)</f>
        <v>0.75</v>
      </c>
      <c r="M178" s="192" t="e">
        <f>M176/(M176+M177)</f>
        <v>#DIV/0!</v>
      </c>
      <c r="N178" s="192" t="e">
        <f>N176/(N176+N177)</f>
        <v>#DIV/0!</v>
      </c>
      <c r="O178" s="193" t="e">
        <f>O176/(O176+O177)</f>
        <v>#DIV/0!</v>
      </c>
      <c r="P178" s="193" t="e">
        <f>SUM(G178:O178)</f>
        <v>#DIV/0!</v>
      </c>
    </row>
  </sheetData>
  <phoneticPr fontId="21"/>
  <conditionalFormatting sqref="B95:B96">
    <cfRule type="expression" dxfId="19" priority="24">
      <formula>$C95="立候補"</formula>
    </cfRule>
  </conditionalFormatting>
  <conditionalFormatting sqref="B114:B116">
    <cfRule type="expression" dxfId="18" priority="20">
      <formula>$C114="立候補"</formula>
    </cfRule>
  </conditionalFormatting>
  <conditionalFormatting sqref="B134:B137">
    <cfRule type="expression" dxfId="17" priority="17">
      <formula>$C134="立候補"</formula>
    </cfRule>
  </conditionalFormatting>
  <conditionalFormatting sqref="B19:F28 B37:F45">
    <cfRule type="expression" dxfId="16" priority="30">
      <formula>$C19="立候補"</formula>
    </cfRule>
  </conditionalFormatting>
  <conditionalFormatting sqref="B54:F63">
    <cfRule type="expression" dxfId="15" priority="28">
      <formula>$C54="立候補"</formula>
    </cfRule>
  </conditionalFormatting>
  <conditionalFormatting sqref="B72:F82">
    <cfRule type="expression" dxfId="14" priority="27">
      <formula>$C72="立候補"</formula>
    </cfRule>
  </conditionalFormatting>
  <conditionalFormatting sqref="B92:F101">
    <cfRule type="expression" dxfId="13" priority="25">
      <formula>$C92="立候補"</formula>
    </cfRule>
  </conditionalFormatting>
  <conditionalFormatting sqref="B111:F121">
    <cfRule type="expression" dxfId="12" priority="21">
      <formula>$C111="立候補"</formula>
    </cfRule>
  </conditionalFormatting>
  <conditionalFormatting sqref="B130:F140">
    <cfRule type="expression" dxfId="11" priority="16">
      <formula>$C130="立候補"</formula>
    </cfRule>
  </conditionalFormatting>
  <conditionalFormatting sqref="B149:F157">
    <cfRule type="expression" dxfId="10" priority="14">
      <formula>$C149="立候補"</formula>
    </cfRule>
  </conditionalFormatting>
  <conditionalFormatting sqref="B166:F175">
    <cfRule type="expression" dxfId="9" priority="1">
      <formula>$C166="立候補"</formula>
    </cfRule>
  </conditionalFormatting>
  <conditionalFormatting sqref="F29:F31">
    <cfRule type="expression" dxfId="8" priority="6">
      <formula>$C29="立候補"</formula>
    </cfRule>
  </conditionalFormatting>
  <conditionalFormatting sqref="F46:F48">
    <cfRule type="expression" dxfId="7" priority="7">
      <formula>$C46="立候補"</formula>
    </cfRule>
  </conditionalFormatting>
  <conditionalFormatting sqref="F64:F66">
    <cfRule type="expression" dxfId="6" priority="8">
      <formula>$C64="立候補"</formula>
    </cfRule>
  </conditionalFormatting>
  <conditionalFormatting sqref="F83:F85">
    <cfRule type="expression" dxfId="5" priority="9">
      <formula>$C83="立候補"</formula>
    </cfRule>
  </conditionalFormatting>
  <conditionalFormatting sqref="F102:F104">
    <cfRule type="expression" dxfId="4" priority="10">
      <formula>$C102="立候補"</formula>
    </cfRule>
  </conditionalFormatting>
  <conditionalFormatting sqref="F122:F124">
    <cfRule type="expression" dxfId="3" priority="11">
      <formula>$C122="立候補"</formula>
    </cfRule>
  </conditionalFormatting>
  <conditionalFormatting sqref="F141:F143">
    <cfRule type="expression" dxfId="2" priority="12">
      <formula>$C141="立候補"</formula>
    </cfRule>
  </conditionalFormatting>
  <conditionalFormatting sqref="F158:F160">
    <cfRule type="expression" dxfId="1" priority="13">
      <formula>$C158="立候補"</formula>
    </cfRule>
  </conditionalFormatting>
  <conditionalFormatting sqref="F176:F178">
    <cfRule type="expression" dxfId="0" priority="2">
      <formula>$C176="立候補"</formula>
    </cfRule>
  </conditionalFormatting>
  <dataValidations count="5">
    <dataValidation type="list" allowBlank="1" showInputMessage="1" showErrorMessage="1" sqref="C19:C28" xr:uid="{98D6B8A2-1594-4055-9BBD-48B92AD5D900}">
      <formula1>"輪番制, 立候補"</formula1>
    </dataValidation>
    <dataValidation type="list" allowBlank="1" showInputMessage="1" showErrorMessage="1" sqref="G54:J63 G19:J28 G149:N149 G166:O166" xr:uid="{7CEC4193-0DF8-4EB4-8C80-206605F2DF27}">
      <formula1>"参加, 不参加"</formula1>
    </dataValidation>
    <dataValidation type="list" allowBlank="1" showInputMessage="1" showErrorMessage="1" sqref="C54:C63 C37:C45" xr:uid="{E2C8697D-93FD-4AB2-A78D-36E8F1076495}">
      <formula1>"輪番制, 立候補, 引継ぎ"</formula1>
    </dataValidation>
    <dataValidation type="list" allowBlank="1" showInputMessage="1" showErrorMessage="1" sqref="C92:C101 C111:C121 C130:C140 C149:C157 C72:C82 C166:C175" xr:uid="{57CDFFE9-A07B-4CAA-A08E-0AC061414334}">
      <formula1>"輪番制, 立候補, 引継ぎ, 賃借人"</formula1>
    </dataValidation>
    <dataValidation type="list" allowBlank="1" showInputMessage="1" showErrorMessage="1" sqref="G92:N101 G72:L82 G111:N121 G130:M140 G37:K45 G150:N157 G167:O175" xr:uid="{D5E1684A-E279-453E-A9FE-C76502A14502}">
      <formula1>"参加, 不参加, 対象外"</formula1>
    </dataValidation>
  </dataValidations>
  <printOptions horizontalCentered="1"/>
  <pageMargins left="0" right="0" top="0.19685039370078741" bottom="0" header="0" footer="0"/>
  <pageSetup paperSize="9" scale="48" fitToHeight="2" orientation="portrait" r:id="rId1"/>
  <rowBreaks count="1" manualBreakCount="1">
    <brk id="105"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D062-6DAF-48C6-98C5-5E7E4DF6438C}">
  <sheetPr>
    <tabColor theme="1"/>
  </sheetPr>
  <dimension ref="A1:BJ46"/>
  <sheetViews>
    <sheetView showGridLines="0" view="pageBreakPreview" zoomScale="70" zoomScaleNormal="70" zoomScaleSheetLayoutView="70" workbookViewId="0">
      <pane ySplit="4" topLeftCell="A17" activePane="bottomLeft" state="frozen"/>
      <selection pane="bottomLeft"/>
    </sheetView>
  </sheetViews>
  <sheetFormatPr defaultColWidth="2.8984375" defaultRowHeight="15" x14ac:dyDescent="0.45"/>
  <cols>
    <col min="1" max="1" width="1.796875" style="402" customWidth="1"/>
    <col min="2" max="2" width="7.296875" style="403" customWidth="1"/>
    <col min="3" max="3" width="2.8984375" style="404" customWidth="1"/>
    <col min="4" max="62" width="2.8984375" style="404"/>
    <col min="63" max="63" width="1.796875" style="402" customWidth="1"/>
    <col min="64" max="16384" width="2.8984375" style="402"/>
  </cols>
  <sheetData>
    <row r="1" spans="1:62" ht="10.050000000000001" customHeight="1" x14ac:dyDescent="0.45"/>
    <row r="2" spans="1:62" ht="22.8" x14ac:dyDescent="0.45">
      <c r="A2" s="79" t="s">
        <v>285</v>
      </c>
    </row>
    <row r="3" spans="1:62" ht="10.050000000000001" customHeight="1" thickBot="1" x14ac:dyDescent="0.5"/>
    <row r="4" spans="1:62" s="70" customFormat="1" ht="19.95" customHeight="1" thickBot="1" x14ac:dyDescent="0.5">
      <c r="B4" s="405" t="s">
        <v>286</v>
      </c>
      <c r="C4" s="406" t="s">
        <v>287</v>
      </c>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7"/>
      <c r="AJ4" s="406" t="s">
        <v>288</v>
      </c>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7"/>
    </row>
    <row r="5" spans="1:62" ht="16.95" customHeight="1" thickTop="1" x14ac:dyDescent="0.45">
      <c r="B5" s="571" t="s">
        <v>289</v>
      </c>
      <c r="C5" s="408" t="s">
        <v>290</v>
      </c>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9"/>
      <c r="AJ5" s="408" t="s">
        <v>291</v>
      </c>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9"/>
    </row>
    <row r="6" spans="1:62" ht="16.95" customHeight="1" x14ac:dyDescent="0.45">
      <c r="B6" s="572"/>
      <c r="C6" s="408" t="s">
        <v>292</v>
      </c>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9"/>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9"/>
    </row>
    <row r="7" spans="1:62" ht="16.95" customHeight="1" x14ac:dyDescent="0.45">
      <c r="B7" s="572"/>
      <c r="C7" s="408" t="s">
        <v>293</v>
      </c>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9"/>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9"/>
    </row>
    <row r="8" spans="1:62" ht="16.95" customHeight="1" x14ac:dyDescent="0.45">
      <c r="B8" s="572"/>
      <c r="C8" s="408" t="s">
        <v>294</v>
      </c>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9"/>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408"/>
      <c r="BH8" s="408"/>
      <c r="BI8" s="408"/>
      <c r="BJ8" s="409"/>
    </row>
    <row r="9" spans="1:62" ht="16.95" customHeight="1" x14ac:dyDescent="0.45">
      <c r="B9" s="572"/>
      <c r="C9" s="410" t="s">
        <v>295</v>
      </c>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2"/>
      <c r="AJ9" s="411" t="s">
        <v>296</v>
      </c>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2"/>
    </row>
    <row r="10" spans="1:62" ht="16.95" customHeight="1" x14ac:dyDescent="0.45">
      <c r="B10" s="572"/>
      <c r="C10" s="408" t="s">
        <v>297</v>
      </c>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9"/>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9"/>
    </row>
    <row r="11" spans="1:62" ht="16.95" customHeight="1" x14ac:dyDescent="0.45">
      <c r="B11" s="572"/>
      <c r="C11" s="408" t="s">
        <v>298</v>
      </c>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9"/>
      <c r="AJ11" s="408" t="s">
        <v>299</v>
      </c>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9"/>
    </row>
    <row r="12" spans="1:62" ht="16.95" customHeight="1" x14ac:dyDescent="0.45">
      <c r="B12" s="572"/>
      <c r="C12" s="408" t="s">
        <v>300</v>
      </c>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9"/>
    </row>
    <row r="13" spans="1:62" ht="16.95" customHeight="1" x14ac:dyDescent="0.45">
      <c r="B13" s="572"/>
      <c r="C13" s="408" t="s">
        <v>301</v>
      </c>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9"/>
      <c r="AJ13" s="408" t="s">
        <v>302</v>
      </c>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9"/>
    </row>
    <row r="14" spans="1:62" ht="16.95" customHeight="1" x14ac:dyDescent="0.45">
      <c r="B14" s="572"/>
      <c r="C14" s="408" t="s">
        <v>303</v>
      </c>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9"/>
      <c r="AJ14" s="408" t="s">
        <v>304</v>
      </c>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9"/>
    </row>
    <row r="15" spans="1:62" ht="16.95" customHeight="1" x14ac:dyDescent="0.45">
      <c r="B15" s="572"/>
      <c r="C15" s="408" t="s">
        <v>305</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9"/>
      <c r="AJ15" s="408" t="s">
        <v>306</v>
      </c>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9"/>
    </row>
    <row r="16" spans="1:62" ht="16.95" customHeight="1" x14ac:dyDescent="0.45">
      <c r="B16" s="572"/>
      <c r="C16" s="411" t="s">
        <v>307</v>
      </c>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2"/>
      <c r="AJ16" s="411" t="s">
        <v>308</v>
      </c>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2"/>
    </row>
    <row r="17" spans="2:62" ht="16.95" customHeight="1" x14ac:dyDescent="0.45">
      <c r="B17" s="572"/>
      <c r="C17" s="408" t="s">
        <v>309</v>
      </c>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9"/>
      <c r="AJ17" s="408" t="s">
        <v>304</v>
      </c>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9"/>
    </row>
    <row r="18" spans="2:62" ht="16.95" customHeight="1" x14ac:dyDescent="0.45">
      <c r="B18" s="572"/>
      <c r="C18" s="408" t="s">
        <v>310</v>
      </c>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9"/>
      <c r="AJ18" s="408" t="s">
        <v>306</v>
      </c>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9"/>
    </row>
    <row r="19" spans="2:62" ht="16.95" customHeight="1" x14ac:dyDescent="0.45">
      <c r="B19" s="572"/>
      <c r="C19" s="411" t="s">
        <v>311</v>
      </c>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2"/>
      <c r="AJ19" s="411" t="s">
        <v>312</v>
      </c>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2"/>
    </row>
    <row r="20" spans="2:62" ht="16.95" customHeight="1" x14ac:dyDescent="0.45">
      <c r="B20" s="572"/>
      <c r="C20" s="411" t="s">
        <v>313</v>
      </c>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2"/>
      <c r="AJ20" s="411" t="s">
        <v>314</v>
      </c>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2"/>
    </row>
    <row r="21" spans="2:62" ht="16.95" customHeight="1" x14ac:dyDescent="0.45">
      <c r="B21" s="572"/>
      <c r="C21" s="408" t="s">
        <v>315</v>
      </c>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9"/>
      <c r="AJ21" s="408" t="s">
        <v>316</v>
      </c>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9"/>
    </row>
    <row r="22" spans="2:62" ht="16.95" customHeight="1" x14ac:dyDescent="0.45">
      <c r="B22" s="572"/>
      <c r="C22" s="411" t="s">
        <v>317</v>
      </c>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2"/>
      <c r="AJ22" s="411" t="s">
        <v>318</v>
      </c>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2"/>
    </row>
    <row r="23" spans="2:62" ht="16.95" customHeight="1" x14ac:dyDescent="0.45">
      <c r="B23" s="572"/>
      <c r="C23" s="410" t="s">
        <v>319</v>
      </c>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2"/>
      <c r="AJ23" s="411" t="s">
        <v>320</v>
      </c>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2"/>
    </row>
    <row r="24" spans="2:62" ht="16.95" customHeight="1" x14ac:dyDescent="0.45">
      <c r="B24" s="572"/>
      <c r="C24" s="408" t="s">
        <v>321</v>
      </c>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9"/>
      <c r="AJ24" s="408" t="s">
        <v>322</v>
      </c>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9"/>
    </row>
    <row r="25" spans="2:62" ht="16.95" customHeight="1" x14ac:dyDescent="0.45">
      <c r="B25" s="572"/>
      <c r="C25" s="408" t="s">
        <v>323</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9"/>
      <c r="AJ25" s="408" t="s">
        <v>324</v>
      </c>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9"/>
    </row>
    <row r="26" spans="2:62" ht="16.95" customHeight="1" x14ac:dyDescent="0.45">
      <c r="B26" s="572"/>
      <c r="C26" s="408" t="s">
        <v>325</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9"/>
      <c r="AJ26" s="408" t="s">
        <v>326</v>
      </c>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9"/>
    </row>
    <row r="27" spans="2:62" ht="16.95" customHeight="1" x14ac:dyDescent="0.45">
      <c r="B27" s="572"/>
      <c r="C27" s="408" t="s">
        <v>327</v>
      </c>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9"/>
      <c r="AJ27" s="408" t="s">
        <v>328</v>
      </c>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9"/>
    </row>
    <row r="28" spans="2:62" ht="16.95" customHeight="1" thickBot="1" x14ac:dyDescent="0.5">
      <c r="B28" s="572"/>
      <c r="C28" s="408" t="s">
        <v>329</v>
      </c>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9"/>
      <c r="AJ28" s="408" t="s">
        <v>330</v>
      </c>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9"/>
    </row>
    <row r="29" spans="2:62" ht="16.95" customHeight="1" x14ac:dyDescent="0.45">
      <c r="B29" s="573" t="s">
        <v>331</v>
      </c>
      <c r="C29" s="413" t="s">
        <v>332</v>
      </c>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4"/>
      <c r="AJ29" s="413" t="s">
        <v>333</v>
      </c>
      <c r="AK29" s="413"/>
      <c r="AL29" s="413"/>
      <c r="AM29" s="413"/>
      <c r="AN29" s="413"/>
      <c r="AO29" s="413"/>
      <c r="AP29" s="413"/>
      <c r="AQ29" s="413"/>
      <c r="AR29" s="413"/>
      <c r="AS29" s="413"/>
      <c r="AT29" s="413"/>
      <c r="AU29" s="413"/>
      <c r="AV29" s="413"/>
      <c r="AW29" s="413"/>
      <c r="AX29" s="413"/>
      <c r="AY29" s="413"/>
      <c r="AZ29" s="413"/>
      <c r="BA29" s="413"/>
      <c r="BB29" s="413"/>
      <c r="BC29" s="413"/>
      <c r="BD29" s="413"/>
      <c r="BE29" s="413"/>
      <c r="BF29" s="413"/>
      <c r="BG29" s="413"/>
      <c r="BH29" s="413"/>
      <c r="BI29" s="413"/>
      <c r="BJ29" s="414"/>
    </row>
    <row r="30" spans="2:62" ht="16.95" customHeight="1" x14ac:dyDescent="0.45">
      <c r="B30" s="572"/>
      <c r="C30" s="410" t="s">
        <v>334</v>
      </c>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2"/>
      <c r="AJ30" s="411" t="s">
        <v>335</v>
      </c>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2"/>
    </row>
    <row r="31" spans="2:62" ht="16.95" customHeight="1" x14ac:dyDescent="0.45">
      <c r="B31" s="572"/>
      <c r="C31" s="408" t="s">
        <v>336</v>
      </c>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9"/>
      <c r="AJ31" s="408" t="s">
        <v>337</v>
      </c>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8"/>
      <c r="BI31" s="408"/>
      <c r="BJ31" s="409"/>
    </row>
    <row r="32" spans="2:62" ht="16.95" customHeight="1" x14ac:dyDescent="0.45">
      <c r="B32" s="572"/>
      <c r="C32" s="411" t="s">
        <v>311</v>
      </c>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2"/>
      <c r="AJ32" s="411" t="s">
        <v>338</v>
      </c>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2"/>
    </row>
    <row r="33" spans="2:62" ht="16.95" customHeight="1" x14ac:dyDescent="0.45">
      <c r="B33" s="572"/>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9"/>
      <c r="AJ33" s="408" t="s">
        <v>339</v>
      </c>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8"/>
      <c r="BI33" s="408"/>
      <c r="BJ33" s="409"/>
    </row>
    <row r="34" spans="2:62" ht="16.95" customHeight="1" x14ac:dyDescent="0.45">
      <c r="B34" s="572"/>
      <c r="C34" s="411" t="s">
        <v>340</v>
      </c>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2"/>
      <c r="AJ34" s="411" t="s">
        <v>341</v>
      </c>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2"/>
    </row>
    <row r="35" spans="2:62" ht="16.95" customHeight="1" x14ac:dyDescent="0.45">
      <c r="B35" s="572"/>
      <c r="C35" s="408" t="s">
        <v>342</v>
      </c>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9"/>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9"/>
    </row>
    <row r="36" spans="2:62" ht="16.95" customHeight="1" x14ac:dyDescent="0.45">
      <c r="B36" s="572"/>
      <c r="C36" s="408" t="s">
        <v>343</v>
      </c>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9"/>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9"/>
    </row>
    <row r="37" spans="2:62" ht="16.95" customHeight="1" x14ac:dyDescent="0.45">
      <c r="B37" s="572"/>
      <c r="C37" s="408" t="s">
        <v>344</v>
      </c>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9"/>
      <c r="AJ37" s="408" t="s">
        <v>345</v>
      </c>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9"/>
    </row>
    <row r="38" spans="2:62" ht="16.95" customHeight="1" x14ac:dyDescent="0.45">
      <c r="B38" s="572"/>
      <c r="C38" s="408" t="s">
        <v>346</v>
      </c>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9"/>
      <c r="AJ38" s="408" t="s">
        <v>347</v>
      </c>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9"/>
    </row>
    <row r="39" spans="2:62" ht="16.95" customHeight="1" x14ac:dyDescent="0.45">
      <c r="B39" s="572"/>
      <c r="C39" s="411" t="s">
        <v>348</v>
      </c>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2"/>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2"/>
    </row>
    <row r="40" spans="2:62" ht="16.95" customHeight="1" x14ac:dyDescent="0.45">
      <c r="B40" s="572"/>
      <c r="C40" s="408" t="s">
        <v>349</v>
      </c>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9"/>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9"/>
    </row>
    <row r="41" spans="2:62" ht="16.95" customHeight="1" x14ac:dyDescent="0.45">
      <c r="B41" s="572"/>
      <c r="C41" s="408" t="s">
        <v>350</v>
      </c>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9"/>
      <c r="AJ41" s="408" t="s">
        <v>351</v>
      </c>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9"/>
    </row>
    <row r="42" spans="2:62" ht="16.95" customHeight="1" x14ac:dyDescent="0.45">
      <c r="B42" s="572"/>
      <c r="C42" s="408" t="s">
        <v>352</v>
      </c>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9"/>
      <c r="AJ42" s="408" t="s">
        <v>353</v>
      </c>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9"/>
    </row>
    <row r="43" spans="2:62" ht="16.95" customHeight="1" x14ac:dyDescent="0.45">
      <c r="B43" s="572"/>
      <c r="C43" s="411" t="s">
        <v>354</v>
      </c>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2"/>
      <c r="AJ43" s="411" t="s">
        <v>355</v>
      </c>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2"/>
    </row>
    <row r="44" spans="2:62" ht="16.95" customHeight="1" x14ac:dyDescent="0.45">
      <c r="B44" s="572"/>
      <c r="C44" s="410" t="s">
        <v>356</v>
      </c>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2"/>
      <c r="AJ44" s="411" t="s">
        <v>357</v>
      </c>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2"/>
    </row>
    <row r="45" spans="2:62" ht="16.95" customHeight="1" thickBot="1" x14ac:dyDescent="0.5">
      <c r="B45" s="574"/>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6"/>
      <c r="AJ45" s="415" t="s">
        <v>358</v>
      </c>
      <c r="AK45" s="415"/>
      <c r="AL45" s="415"/>
      <c r="AM45" s="415"/>
      <c r="AN45" s="415"/>
      <c r="AO45" s="415"/>
      <c r="AP45" s="415"/>
      <c r="AQ45" s="415"/>
      <c r="AR45" s="415"/>
      <c r="AS45" s="415"/>
      <c r="AT45" s="415"/>
      <c r="AU45" s="415"/>
      <c r="AV45" s="415"/>
      <c r="AW45" s="415"/>
      <c r="AX45" s="415"/>
      <c r="AY45" s="415"/>
      <c r="AZ45" s="415"/>
      <c r="BA45" s="415"/>
      <c r="BB45" s="415"/>
      <c r="BC45" s="415"/>
      <c r="BD45" s="415"/>
      <c r="BE45" s="415"/>
      <c r="BF45" s="415"/>
      <c r="BG45" s="415"/>
      <c r="BH45" s="415"/>
      <c r="BI45" s="415"/>
      <c r="BJ45" s="416"/>
    </row>
    <row r="46" spans="2:62" ht="10.050000000000001" customHeight="1" x14ac:dyDescent="0.45"/>
  </sheetData>
  <mergeCells count="2">
    <mergeCell ref="B5:B28"/>
    <mergeCell ref="B29:B45"/>
  </mergeCells>
  <phoneticPr fontId="21"/>
  <printOptions horizontalCentered="1" verticalCentered="1"/>
  <pageMargins left="0" right="0" top="0" bottom="0" header="0" footer="0"/>
  <pageSetup paperSize="9" scale="7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管理規約変更</vt:lpstr>
      <vt:lpstr>輪番制変更</vt:lpstr>
      <vt:lpstr>ビジョン</vt:lpstr>
      <vt:lpstr>理事会見解</vt:lpstr>
      <vt:lpstr>集計</vt:lpstr>
      <vt:lpstr>まとめ</vt:lpstr>
      <vt:lpstr>理事会協力金アンケート</vt:lpstr>
      <vt:lpstr>理事会 参加者 結果</vt:lpstr>
      <vt:lpstr>アンケート添付用</vt:lpstr>
      <vt:lpstr>アンケート添付用!Print_Area</vt:lpstr>
      <vt:lpstr>まとめ!Print_Area</vt:lpstr>
      <vt:lpstr>管理規約変更!Print_Area</vt:lpstr>
      <vt:lpstr>集計!Print_Area</vt:lpstr>
      <vt:lpstr>'理事会 参加者 結果'!Print_Area</vt:lpstr>
      <vt:lpstr>理事会協力金アンケート!Print_Area</vt:lpstr>
      <vt:lpstr>理事会見解!Print_Area</vt:lpstr>
      <vt:lpstr>輪番制変更!Print_Area</vt:lpstr>
      <vt:lpstr>アンケート添付用!Print_Titles</vt:lpstr>
      <vt:lpstr>集計!Print_Titles</vt:lpstr>
      <vt:lpstr>'理事会 参加者 結果'!Print_Titles</vt:lpstr>
      <vt:lpstr>理事会協力金アンケート!Print_Titles</vt:lpstr>
      <vt:lpstr>理事会見解!Print_Titles</vt:lpstr>
      <vt:lpstr>輪番制変更!Print_Titles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keywords>協力金</cp:keywords>
  <cp:lastModifiedBy>Kameyama Tomohiro</cp:lastModifiedBy>
  <cp:lastPrinted>2023-03-27T09:47:21Z</cp:lastPrinted>
  <dcterms:created xsi:type="dcterms:W3CDTF">2017-10-08T09:34:25Z</dcterms:created>
  <dcterms:modified xsi:type="dcterms:W3CDTF">2023-03-27T09:47:31Z</dcterms:modified>
</cp:coreProperties>
</file>