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knt02\Desktop\"/>
    </mc:Choice>
  </mc:AlternateContent>
  <xr:revisionPtr revIDLastSave="0" documentId="8_{FCFDC747-5305-4561-AEAD-7DAD6A5D7BE2}" xr6:coauthVersionLast="47" xr6:coauthVersionMax="47" xr10:uidLastSave="{00000000-0000-0000-0000-000000000000}"/>
  <bookViews>
    <workbookView xWindow="-108" yWindow="-108" windowWidth="23256" windowHeight="12456" tabRatio="927" firstSheet="4" activeTab="5" xr2:uid="{00000000-000D-0000-FFFF-FFFF00000000}"/>
  </bookViews>
  <sheets>
    <sheet name="アンケート" sheetId="9" r:id="rId1"/>
    <sheet name="③別紙" sheetId="16" r:id="rId2"/>
    <sheet name="修繕費(共有持分割合)" sheetId="18" r:id="rId3"/>
    <sheet name="管理費一覧" sheetId="19" r:id="rId4"/>
    <sheet name="管理費(共有持分割合)" sheetId="20" r:id="rId5"/>
    <sheet name="Nextアンケート①" sheetId="29" r:id="rId6"/>
    <sheet name="Nextアンケート②" sheetId="33" r:id="rId7"/>
    <sheet name="Nextアンケート③" sheetId="34" r:id="rId8"/>
    <sheet name="案" sheetId="22" r:id="rId9"/>
    <sheet name="修繕" sheetId="27" r:id="rId10"/>
    <sheet name="修繕費(共有持分割合)変更案" sheetId="26" r:id="rId11"/>
    <sheet name="管理費変更案" sheetId="24" r:id="rId12"/>
    <sheet name="管理費(共有持分割合)変更案" sheetId="25" r:id="rId13"/>
    <sheet name="電気料金" sheetId="23" r:id="rId14"/>
    <sheet name="カメラ1" sheetId="30" r:id="rId15"/>
    <sheet name="カメラ2" sheetId="31" r:id="rId16"/>
    <sheet name="駐車場収支" sheetId="32" r:id="rId17"/>
    <sheet name="駐車場収支(2022-01-02時点)" sheetId="15" r:id="rId18"/>
    <sheet name="駐車場収支(2022-03-01時点)" sheetId="17" r:id="rId19"/>
    <sheet name="①修繕費支払方法" sheetId="8" r:id="rId20"/>
    <sheet name="②専有部配管工事" sheetId="12" r:id="rId21"/>
    <sheet name="③駐車場会計" sheetId="13" r:id="rId22"/>
    <sheet name="21年7月末" sheetId="14" r:id="rId23"/>
  </sheets>
  <definedNames>
    <definedName name="_xlnm.Print_Area" localSheetId="22">'21年7月末'!$A$1:$Q$50</definedName>
    <definedName name="_xlnm.Print_Area" localSheetId="5">Nextアンケート①!$A$1:$V$96</definedName>
    <definedName name="_xlnm.Print_Area" localSheetId="6">Nextアンケート②!$B$1:$BK$76</definedName>
    <definedName name="_xlnm.Print_Area" localSheetId="7">Nextアンケート③!$C$3:$AL$42</definedName>
    <definedName name="_xlnm.Print_Area" localSheetId="0">アンケート!$B$2:$AL$155</definedName>
    <definedName name="_xlnm.Print_Area" localSheetId="8">案!$B$2:$N$12</definedName>
    <definedName name="_xlnm.Print_Area" localSheetId="3">管理費一覧!$B$2:$K$37</definedName>
    <definedName name="_xlnm.Print_Area" localSheetId="11">管理費変更案!$B$2:$J$37</definedName>
    <definedName name="_xlnm.Print_Area" localSheetId="9">修繕!$A$1:$AD$25</definedName>
    <definedName name="_xlnm.Print_Area" localSheetId="17">'駐車場収支(2022-01-02時点)'!$A$1:$Z$29</definedName>
    <definedName name="_xlnm.Print_Area" localSheetId="18">'駐車場収支(2022-03-01時点)'!$A$1:$Z$29</definedName>
    <definedName name="_xlnm.Print_Titles" localSheetId="1">③別紙!$2:$2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5" i="27" l="1"/>
  <c r="H11" i="27"/>
  <c r="G13" i="27"/>
  <c r="G12" i="27"/>
  <c r="H8" i="27"/>
  <c r="O12" i="32"/>
  <c r="P7" i="32"/>
  <c r="Q7" i="32" s="1"/>
  <c r="R7" i="32" s="1"/>
  <c r="S7" i="32" s="1"/>
  <c r="T7" i="32" s="1"/>
  <c r="U7" i="32" s="1"/>
  <c r="V7" i="32" s="1"/>
  <c r="W7" i="32" s="1"/>
  <c r="X7" i="32" s="1"/>
  <c r="Y7" i="32" s="1"/>
  <c r="Z7" i="32" s="1"/>
  <c r="AA7" i="32" s="1"/>
  <c r="AB7" i="32" s="1"/>
  <c r="AC7" i="32" s="1"/>
  <c r="AD7" i="32" s="1"/>
  <c r="AE7" i="32" s="1"/>
  <c r="AF7" i="32" s="1"/>
  <c r="AG7" i="32" s="1"/>
  <c r="AH7" i="32" s="1"/>
  <c r="AI7" i="32" s="1"/>
  <c r="AJ7" i="32" s="1"/>
  <c r="AK7" i="32" s="1"/>
  <c r="AL7" i="32" s="1"/>
  <c r="AM7" i="32" s="1"/>
  <c r="AN7" i="32" s="1"/>
  <c r="AO7" i="32" s="1"/>
  <c r="AP7" i="32" s="1"/>
  <c r="AQ7" i="32" s="1"/>
  <c r="O7" i="32"/>
  <c r="O6" i="32"/>
  <c r="P6" i="32" s="1"/>
  <c r="Q6" i="32" s="1"/>
  <c r="R6" i="32" s="1"/>
  <c r="S6" i="32" s="1"/>
  <c r="T6" i="32" s="1"/>
  <c r="U6" i="32" s="1"/>
  <c r="V6" i="32" s="1"/>
  <c r="W6" i="32" s="1"/>
  <c r="X6" i="32" s="1"/>
  <c r="Y6" i="32" s="1"/>
  <c r="Z6" i="32" s="1"/>
  <c r="AA6" i="32" s="1"/>
  <c r="AB6" i="32" s="1"/>
  <c r="AC6" i="32" s="1"/>
  <c r="AD6" i="32" s="1"/>
  <c r="AE6" i="32" s="1"/>
  <c r="AF6" i="32" s="1"/>
  <c r="AG6" i="32" s="1"/>
  <c r="AH6" i="32" s="1"/>
  <c r="AI6" i="32" s="1"/>
  <c r="N12" i="32"/>
  <c r="N13" i="32"/>
  <c r="O13" i="32" s="1"/>
  <c r="P13" i="32" s="1"/>
  <c r="Q13" i="32" s="1"/>
  <c r="R13" i="32" s="1"/>
  <c r="S13" i="32" s="1"/>
  <c r="T13" i="32" s="1"/>
  <c r="U13" i="32" s="1"/>
  <c r="V13" i="32" s="1"/>
  <c r="W13" i="32" s="1"/>
  <c r="X13" i="32" s="1"/>
  <c r="Y13" i="32" s="1"/>
  <c r="Z13" i="32" s="1"/>
  <c r="AA13" i="32" s="1"/>
  <c r="AB13" i="32" s="1"/>
  <c r="AC13" i="32" s="1"/>
  <c r="AD13" i="32" s="1"/>
  <c r="AE13" i="32" s="1"/>
  <c r="AF13" i="32" s="1"/>
  <c r="AG13" i="32" s="1"/>
  <c r="AH13" i="32" s="1"/>
  <c r="AI13" i="32" s="1"/>
  <c r="AJ13" i="32" s="1"/>
  <c r="AK13" i="32" s="1"/>
  <c r="AL13" i="32" s="1"/>
  <c r="AM13" i="32" s="1"/>
  <c r="AN13" i="32" s="1"/>
  <c r="AO13" i="32" s="1"/>
  <c r="AP13" i="32" s="1"/>
  <c r="AQ13" i="32" s="1"/>
  <c r="K8" i="32"/>
  <c r="J8" i="32"/>
  <c r="P12" i="32" l="1"/>
  <c r="Q12" i="32" s="1"/>
  <c r="R12" i="32" s="1"/>
  <c r="S12" i="32" s="1"/>
  <c r="T12" i="32" s="1"/>
  <c r="U12" i="32" s="1"/>
  <c r="V12" i="32" s="1"/>
  <c r="W12" i="32" s="1"/>
  <c r="X12" i="32" s="1"/>
  <c r="Y12" i="32" s="1"/>
  <c r="Z12" i="32" s="1"/>
  <c r="AA12" i="32" s="1"/>
  <c r="AB12" i="32" s="1"/>
  <c r="AC12" i="32" s="1"/>
  <c r="AD12" i="32" s="1"/>
  <c r="AE12" i="32" s="1"/>
  <c r="AF12" i="32" s="1"/>
  <c r="AG12" i="32" s="1"/>
  <c r="AH12" i="32" s="1"/>
  <c r="AI12" i="32" s="1"/>
  <c r="AJ12" i="32" s="1"/>
  <c r="AK12" i="32" s="1"/>
  <c r="AL12" i="32" s="1"/>
  <c r="AM12" i="32" s="1"/>
  <c r="AN12" i="32" s="1"/>
  <c r="AO12" i="32" s="1"/>
  <c r="AP12" i="32" s="1"/>
  <c r="AQ12" i="32" s="1"/>
  <c r="E14" i="32"/>
  <c r="E11" i="32"/>
  <c r="E15" i="32" s="1"/>
  <c r="AJ6" i="32"/>
  <c r="AK6" i="32" s="1"/>
  <c r="AL6" i="32" s="1"/>
  <c r="AM6" i="32" s="1"/>
  <c r="AN6" i="32" s="1"/>
  <c r="AO6" i="32" s="1"/>
  <c r="AP6" i="32" s="1"/>
  <c r="AQ6" i="32" s="1"/>
  <c r="E5" i="32"/>
  <c r="F5" i="32" s="1"/>
  <c r="G5" i="32" s="1"/>
  <c r="H5" i="32" s="1"/>
  <c r="I5" i="32" s="1"/>
  <c r="J5" i="32" s="1"/>
  <c r="K5" i="32" s="1"/>
  <c r="L5" i="32" s="1"/>
  <c r="M5" i="32" s="1"/>
  <c r="N5" i="32" s="1"/>
  <c r="O5" i="32" s="1"/>
  <c r="P5" i="32" s="1"/>
  <c r="Q5" i="32" s="1"/>
  <c r="R5" i="32" s="1"/>
  <c r="S5" i="32" s="1"/>
  <c r="T5" i="32" s="1"/>
  <c r="U5" i="32" s="1"/>
  <c r="V5" i="32" s="1"/>
  <c r="W5" i="32" s="1"/>
  <c r="X5" i="32" s="1"/>
  <c r="Y5" i="32" s="1"/>
  <c r="Z5" i="32" s="1"/>
  <c r="AA5" i="32" s="1"/>
  <c r="AB5" i="32" s="1"/>
  <c r="AC5" i="32" s="1"/>
  <c r="AD5" i="32" s="1"/>
  <c r="AE5" i="32" s="1"/>
  <c r="AF5" i="32" s="1"/>
  <c r="AG5" i="32" s="1"/>
  <c r="AH5" i="32" s="1"/>
  <c r="AI5" i="32" s="1"/>
  <c r="AJ5" i="32" s="1"/>
  <c r="AK5" i="32" s="1"/>
  <c r="AL5" i="32" s="1"/>
  <c r="AM5" i="32" s="1"/>
  <c r="AN5" i="32" s="1"/>
  <c r="AO5" i="32" s="1"/>
  <c r="AP5" i="32" s="1"/>
  <c r="AQ5" i="32" s="1"/>
  <c r="F4" i="32"/>
  <c r="G4" i="32" s="1"/>
  <c r="H4" i="32" s="1"/>
  <c r="I4" i="32" s="1"/>
  <c r="J4" i="32" s="1"/>
  <c r="K4" i="32" s="1"/>
  <c r="L4" i="32" s="1"/>
  <c r="M4" i="32" s="1"/>
  <c r="N4" i="32" s="1"/>
  <c r="O4" i="32" s="1"/>
  <c r="P4" i="32" s="1"/>
  <c r="Q4" i="32" s="1"/>
  <c r="R4" i="32" s="1"/>
  <c r="S4" i="32" s="1"/>
  <c r="T4" i="32" s="1"/>
  <c r="U4" i="32" s="1"/>
  <c r="V4" i="32" s="1"/>
  <c r="W4" i="32" s="1"/>
  <c r="X4" i="32" s="1"/>
  <c r="Y4" i="32" s="1"/>
  <c r="Z4" i="32" s="1"/>
  <c r="AA4" i="32" s="1"/>
  <c r="AB4" i="32" s="1"/>
  <c r="AC4" i="32" s="1"/>
  <c r="AD4" i="32" s="1"/>
  <c r="AE4" i="32" s="1"/>
  <c r="AF4" i="32" s="1"/>
  <c r="AG4" i="32" s="1"/>
  <c r="AH4" i="32" s="1"/>
  <c r="AI4" i="32" s="1"/>
  <c r="AJ4" i="32" s="1"/>
  <c r="AK4" i="32" s="1"/>
  <c r="AL4" i="32" s="1"/>
  <c r="AM4" i="32" s="1"/>
  <c r="AN4" i="32" s="1"/>
  <c r="AO4" i="32" s="1"/>
  <c r="AP4" i="32" s="1"/>
  <c r="AQ4" i="32" s="1"/>
  <c r="F11" i="27"/>
  <c r="F12" i="27"/>
  <c r="H18" i="27"/>
  <c r="G18" i="27"/>
  <c r="I18" i="27"/>
  <c r="E18" i="27"/>
  <c r="E12" i="27"/>
  <c r="E20" i="27" s="1"/>
  <c r="E17" i="27"/>
  <c r="E15" i="27"/>
  <c r="E13" i="27"/>
  <c r="E14" i="27" s="1"/>
  <c r="I21" i="27"/>
  <c r="H21" i="27"/>
  <c r="G21" i="27"/>
  <c r="F21" i="27"/>
  <c r="E21" i="27"/>
  <c r="I20" i="27"/>
  <c r="H20" i="27"/>
  <c r="G20" i="27"/>
  <c r="I19" i="27"/>
  <c r="H19" i="27"/>
  <c r="G19" i="27"/>
  <c r="F15" i="27"/>
  <c r="F23" i="31"/>
  <c r="F22" i="31"/>
  <c r="F21" i="31"/>
  <c r="F20" i="31"/>
  <c r="F19" i="31"/>
  <c r="F18" i="31"/>
  <c r="F12" i="31"/>
  <c r="F11" i="31"/>
  <c r="F10" i="31"/>
  <c r="F9" i="31"/>
  <c r="F8" i="31"/>
  <c r="F7" i="31"/>
  <c r="F9" i="27"/>
  <c r="F10" i="27" s="1"/>
  <c r="F17" i="27"/>
  <c r="F6" i="30"/>
  <c r="G6" i="30" s="1"/>
  <c r="H6" i="30" s="1"/>
  <c r="I6" i="30" s="1"/>
  <c r="J6" i="30" s="1"/>
  <c r="K6" i="30" s="1"/>
  <c r="L6" i="30" s="1"/>
  <c r="M6" i="30" s="1"/>
  <c r="N6" i="30" s="1"/>
  <c r="O6" i="30" s="1"/>
  <c r="P6" i="30" s="1"/>
  <c r="Q6" i="30" s="1"/>
  <c r="R6" i="30" s="1"/>
  <c r="S6" i="30" s="1"/>
  <c r="T6" i="30" s="1"/>
  <c r="U6" i="30" s="1"/>
  <c r="V6" i="30" s="1"/>
  <c r="W6" i="30" s="1"/>
  <c r="X6" i="30" s="1"/>
  <c r="Y6" i="30" s="1"/>
  <c r="Z6" i="30" s="1"/>
  <c r="AA6" i="30" s="1"/>
  <c r="AB6" i="30" s="1"/>
  <c r="AC6" i="30" s="1"/>
  <c r="AD6" i="30" s="1"/>
  <c r="AE6" i="30" s="1"/>
  <c r="AF6" i="30" s="1"/>
  <c r="AG6" i="30" s="1"/>
  <c r="AH6" i="30" s="1"/>
  <c r="I5" i="30"/>
  <c r="J5" i="30" s="1"/>
  <c r="K5" i="30" s="1"/>
  <c r="L5" i="30" s="1"/>
  <c r="M5" i="30" s="1"/>
  <c r="N5" i="30" s="1"/>
  <c r="O5" i="30" s="1"/>
  <c r="P5" i="30" s="1"/>
  <c r="Q5" i="30" s="1"/>
  <c r="R5" i="30" s="1"/>
  <c r="S5" i="30" s="1"/>
  <c r="T5" i="30" s="1"/>
  <c r="U5" i="30" s="1"/>
  <c r="V5" i="30" s="1"/>
  <c r="W5" i="30" s="1"/>
  <c r="X5" i="30" s="1"/>
  <c r="Y5" i="30" s="1"/>
  <c r="Z5" i="30" s="1"/>
  <c r="AA5" i="30" s="1"/>
  <c r="AB5" i="30" s="1"/>
  <c r="AC5" i="30" s="1"/>
  <c r="AD5" i="30" s="1"/>
  <c r="AE5" i="30" s="1"/>
  <c r="AF5" i="30" s="1"/>
  <c r="AG5" i="30" s="1"/>
  <c r="AH5" i="30" s="1"/>
  <c r="I4" i="30"/>
  <c r="J4" i="30" s="1"/>
  <c r="K4" i="30" s="1"/>
  <c r="L4" i="30" s="1"/>
  <c r="M4" i="30" s="1"/>
  <c r="N4" i="30" s="1"/>
  <c r="O4" i="30" s="1"/>
  <c r="P4" i="30" s="1"/>
  <c r="Q4" i="30" s="1"/>
  <c r="R4" i="30" s="1"/>
  <c r="S4" i="30" s="1"/>
  <c r="T4" i="30" s="1"/>
  <c r="U4" i="30" s="1"/>
  <c r="V4" i="30" s="1"/>
  <c r="W4" i="30" s="1"/>
  <c r="X4" i="30" s="1"/>
  <c r="Y4" i="30" s="1"/>
  <c r="Z4" i="30" s="1"/>
  <c r="AA4" i="30" s="1"/>
  <c r="AB4" i="30" s="1"/>
  <c r="AC4" i="30" s="1"/>
  <c r="AD4" i="30" s="1"/>
  <c r="AE4" i="30" s="1"/>
  <c r="AF4" i="30" s="1"/>
  <c r="AG4" i="30" s="1"/>
  <c r="AH4" i="30" s="1"/>
  <c r="F41" i="30"/>
  <c r="G41" i="30" s="1"/>
  <c r="H41" i="30" s="1"/>
  <c r="I41" i="30" s="1"/>
  <c r="J41" i="30" s="1"/>
  <c r="K41" i="30" s="1"/>
  <c r="L41" i="30" s="1"/>
  <c r="M41" i="30" s="1"/>
  <c r="N41" i="30" s="1"/>
  <c r="O41" i="30" s="1"/>
  <c r="P41" i="30" s="1"/>
  <c r="Q41" i="30" s="1"/>
  <c r="R41" i="30" s="1"/>
  <c r="S41" i="30" s="1"/>
  <c r="T41" i="30" s="1"/>
  <c r="U41" i="30" s="1"/>
  <c r="V41" i="30" s="1"/>
  <c r="W41" i="30" s="1"/>
  <c r="X41" i="30" s="1"/>
  <c r="Y41" i="30" s="1"/>
  <c r="Z41" i="30" s="1"/>
  <c r="AA41" i="30" s="1"/>
  <c r="AB41" i="30" s="1"/>
  <c r="AC41" i="30" s="1"/>
  <c r="AD41" i="30" s="1"/>
  <c r="AE41" i="30" s="1"/>
  <c r="AF41" i="30" s="1"/>
  <c r="AG41" i="30" s="1"/>
  <c r="AH41" i="30" s="1"/>
  <c r="E40" i="30"/>
  <c r="F40" i="30" s="1"/>
  <c r="G40" i="30" s="1"/>
  <c r="H40" i="30" s="1"/>
  <c r="I40" i="30" s="1"/>
  <c r="J40" i="30" s="1"/>
  <c r="K40" i="30" s="1"/>
  <c r="L40" i="30" s="1"/>
  <c r="M40" i="30" s="1"/>
  <c r="N40" i="30" s="1"/>
  <c r="O40" i="30" s="1"/>
  <c r="P40" i="30" s="1"/>
  <c r="Q40" i="30" s="1"/>
  <c r="R40" i="30" s="1"/>
  <c r="S40" i="30" s="1"/>
  <c r="T40" i="30" s="1"/>
  <c r="U40" i="30" s="1"/>
  <c r="V40" i="30" s="1"/>
  <c r="W40" i="30" s="1"/>
  <c r="X40" i="30" s="1"/>
  <c r="Y40" i="30" s="1"/>
  <c r="Z40" i="30" s="1"/>
  <c r="AA40" i="30" s="1"/>
  <c r="AB40" i="30" s="1"/>
  <c r="AC40" i="30" s="1"/>
  <c r="AD40" i="30" s="1"/>
  <c r="AE40" i="30" s="1"/>
  <c r="AF40" i="30" s="1"/>
  <c r="AG40" i="30" s="1"/>
  <c r="AH40" i="30" s="1"/>
  <c r="G8" i="27"/>
  <c r="H9" i="27" s="1"/>
  <c r="H12" i="27" s="1"/>
  <c r="H13" i="27" s="1"/>
  <c r="H14" i="27" s="1"/>
  <c r="I9" i="27"/>
  <c r="I10" i="27" s="1"/>
  <c r="E9" i="27"/>
  <c r="G9" i="27" s="1"/>
  <c r="L52" i="26"/>
  <c r="P57" i="26"/>
  <c r="Q57" i="26" s="1"/>
  <c r="L57" i="26"/>
  <c r="H57" i="26"/>
  <c r="N57" i="26" s="1"/>
  <c r="P56" i="26"/>
  <c r="Q56" i="26" s="1"/>
  <c r="L56" i="26"/>
  <c r="H56" i="26"/>
  <c r="N56" i="26" s="1"/>
  <c r="P55" i="26"/>
  <c r="Q55" i="26" s="1"/>
  <c r="L55" i="26"/>
  <c r="H55" i="26"/>
  <c r="N55" i="26" s="1"/>
  <c r="P54" i="26"/>
  <c r="Q54" i="26" s="1"/>
  <c r="L54" i="26"/>
  <c r="H54" i="26"/>
  <c r="N54" i="26" s="1"/>
  <c r="P53" i="26"/>
  <c r="Q53" i="26" s="1"/>
  <c r="L53" i="26"/>
  <c r="H53" i="26"/>
  <c r="N53" i="26" s="1"/>
  <c r="P52" i="26"/>
  <c r="Q52" i="26" s="1"/>
  <c r="H52" i="26"/>
  <c r="N52" i="26" s="1"/>
  <c r="G16" i="27"/>
  <c r="G17" i="27" s="1"/>
  <c r="L10" i="22"/>
  <c r="P45" i="26"/>
  <c r="Q45" i="26" s="1"/>
  <c r="L45" i="26"/>
  <c r="H45" i="26"/>
  <c r="N45" i="26" s="1"/>
  <c r="P44" i="26"/>
  <c r="Q44" i="26" s="1"/>
  <c r="L44" i="26"/>
  <c r="H44" i="26"/>
  <c r="N44" i="26" s="1"/>
  <c r="P43" i="26"/>
  <c r="Q43" i="26" s="1"/>
  <c r="L43" i="26"/>
  <c r="H43" i="26"/>
  <c r="N43" i="26" s="1"/>
  <c r="P42" i="26"/>
  <c r="Q42" i="26" s="1"/>
  <c r="L42" i="26"/>
  <c r="H42" i="26"/>
  <c r="N42" i="26" s="1"/>
  <c r="P41" i="26"/>
  <c r="Q41" i="26" s="1"/>
  <c r="N41" i="26"/>
  <c r="L41" i="26"/>
  <c r="H41" i="26"/>
  <c r="P40" i="26"/>
  <c r="Q40" i="26" s="1"/>
  <c r="L40" i="26"/>
  <c r="H40" i="26"/>
  <c r="N40" i="26" s="1"/>
  <c r="P34" i="26"/>
  <c r="Q34" i="26" s="1"/>
  <c r="L34" i="26"/>
  <c r="H34" i="26"/>
  <c r="N34" i="26" s="1"/>
  <c r="P33" i="26"/>
  <c r="Q33" i="26" s="1"/>
  <c r="L33" i="26"/>
  <c r="H33" i="26"/>
  <c r="N33" i="26" s="1"/>
  <c r="P32" i="26"/>
  <c r="Q32" i="26" s="1"/>
  <c r="L32" i="26"/>
  <c r="H32" i="26"/>
  <c r="N32" i="26" s="1"/>
  <c r="P31" i="26"/>
  <c r="Q31" i="26" s="1"/>
  <c r="L31" i="26"/>
  <c r="H31" i="26"/>
  <c r="N31" i="26" s="1"/>
  <c r="P30" i="26"/>
  <c r="Q30" i="26" s="1"/>
  <c r="L30" i="26"/>
  <c r="H30" i="26"/>
  <c r="N30" i="26" s="1"/>
  <c r="Q29" i="26"/>
  <c r="P29" i="26"/>
  <c r="L29" i="26"/>
  <c r="H29" i="26"/>
  <c r="N29" i="26" s="1"/>
  <c r="P23" i="26"/>
  <c r="Q23" i="26" s="1"/>
  <c r="L23" i="26"/>
  <c r="H23" i="26"/>
  <c r="N23" i="26" s="1"/>
  <c r="P22" i="26"/>
  <c r="Q22" i="26" s="1"/>
  <c r="L22" i="26"/>
  <c r="H22" i="26"/>
  <c r="N22" i="26" s="1"/>
  <c r="P21" i="26"/>
  <c r="Q21" i="26" s="1"/>
  <c r="N21" i="26"/>
  <c r="L21" i="26"/>
  <c r="H21" i="26"/>
  <c r="P20" i="26"/>
  <c r="Q20" i="26" s="1"/>
  <c r="L20" i="26"/>
  <c r="H20" i="26"/>
  <c r="N20" i="26" s="1"/>
  <c r="P19" i="26"/>
  <c r="Q19" i="26" s="1"/>
  <c r="L19" i="26"/>
  <c r="H19" i="26"/>
  <c r="N19" i="26" s="1"/>
  <c r="P18" i="26"/>
  <c r="Q18" i="26" s="1"/>
  <c r="L18" i="26"/>
  <c r="H18" i="26"/>
  <c r="N18" i="26" s="1"/>
  <c r="E13" i="26"/>
  <c r="D13" i="26"/>
  <c r="P12" i="26"/>
  <c r="Q12" i="26" s="1"/>
  <c r="N12" i="26"/>
  <c r="L12" i="26"/>
  <c r="I12" i="26"/>
  <c r="I23" i="26" s="1"/>
  <c r="P11" i="26"/>
  <c r="Q11" i="26" s="1"/>
  <c r="N11" i="26"/>
  <c r="L11" i="26"/>
  <c r="I11" i="26"/>
  <c r="I22" i="26" s="1"/>
  <c r="P10" i="26"/>
  <c r="Q10" i="26" s="1"/>
  <c r="N10" i="26"/>
  <c r="L10" i="26"/>
  <c r="I10" i="26"/>
  <c r="I32" i="26" s="1"/>
  <c r="P9" i="26"/>
  <c r="Q9" i="26" s="1"/>
  <c r="N9" i="26"/>
  <c r="L9" i="26"/>
  <c r="I9" i="26"/>
  <c r="I42" i="26" s="1"/>
  <c r="P8" i="26"/>
  <c r="N8" i="26"/>
  <c r="L8" i="26"/>
  <c r="I8" i="26"/>
  <c r="I30" i="26" s="1"/>
  <c r="P7" i="26"/>
  <c r="Q7" i="26" s="1"/>
  <c r="N7" i="26"/>
  <c r="L7" i="26"/>
  <c r="I7" i="26"/>
  <c r="I18" i="26" s="1"/>
  <c r="G10" i="24"/>
  <c r="G33" i="24"/>
  <c r="O18" i="25"/>
  <c r="Q18" i="25"/>
  <c r="M18" i="25"/>
  <c r="K23" i="25"/>
  <c r="K22" i="25"/>
  <c r="K21" i="25"/>
  <c r="K20" i="25"/>
  <c r="K19" i="25"/>
  <c r="K18" i="25"/>
  <c r="M23" i="25"/>
  <c r="M22" i="25"/>
  <c r="M21" i="25"/>
  <c r="M20" i="25"/>
  <c r="M19" i="25"/>
  <c r="M7" i="25"/>
  <c r="I25" i="24"/>
  <c r="I29" i="24"/>
  <c r="I28" i="24"/>
  <c r="I24" i="24"/>
  <c r="I23" i="24"/>
  <c r="I22" i="24"/>
  <c r="I19" i="24"/>
  <c r="G25" i="24"/>
  <c r="H25" i="24" s="1"/>
  <c r="M12" i="25"/>
  <c r="M11" i="25"/>
  <c r="M10" i="25"/>
  <c r="M9" i="25"/>
  <c r="M8" i="25"/>
  <c r="K12" i="25"/>
  <c r="K11" i="25"/>
  <c r="L11" i="25" s="1"/>
  <c r="K10" i="25"/>
  <c r="L10" i="25" s="1"/>
  <c r="K9" i="25"/>
  <c r="L9" i="25" s="1"/>
  <c r="K8" i="25"/>
  <c r="K7" i="25"/>
  <c r="S23" i="25"/>
  <c r="T23" i="25" s="1"/>
  <c r="O23" i="25"/>
  <c r="H23" i="25"/>
  <c r="Q23" i="25" s="1"/>
  <c r="S22" i="25"/>
  <c r="T22" i="25" s="1"/>
  <c r="O22" i="25"/>
  <c r="H22" i="25"/>
  <c r="L22" i="25" s="1"/>
  <c r="S21" i="25"/>
  <c r="T21" i="25" s="1"/>
  <c r="O21" i="25"/>
  <c r="H21" i="25"/>
  <c r="Q21" i="25" s="1"/>
  <c r="S20" i="25"/>
  <c r="T20" i="25" s="1"/>
  <c r="O20" i="25"/>
  <c r="L20" i="25"/>
  <c r="H20" i="25"/>
  <c r="Q20" i="25" s="1"/>
  <c r="S19" i="25"/>
  <c r="T19" i="25" s="1"/>
  <c r="Q19" i="25"/>
  <c r="O19" i="25"/>
  <c r="H19" i="25"/>
  <c r="L19" i="25" s="1"/>
  <c r="S18" i="25"/>
  <c r="H18" i="25"/>
  <c r="E13" i="25"/>
  <c r="D13" i="25"/>
  <c r="S12" i="25"/>
  <c r="T12" i="25" s="1"/>
  <c r="Q12" i="25"/>
  <c r="O12" i="25"/>
  <c r="L12" i="25"/>
  <c r="I12" i="25"/>
  <c r="S11" i="25"/>
  <c r="T11" i="25" s="1"/>
  <c r="Q11" i="25"/>
  <c r="O11" i="25"/>
  <c r="I11" i="25"/>
  <c r="S10" i="25"/>
  <c r="T10" i="25" s="1"/>
  <c r="Q10" i="25"/>
  <c r="O10" i="25"/>
  <c r="I10" i="25"/>
  <c r="S9" i="25"/>
  <c r="T9" i="25" s="1"/>
  <c r="Q9" i="25"/>
  <c r="O9" i="25"/>
  <c r="I9" i="25"/>
  <c r="S8" i="25"/>
  <c r="T8" i="25" s="1"/>
  <c r="Q8" i="25"/>
  <c r="O8" i="25"/>
  <c r="L8" i="25"/>
  <c r="I8" i="25"/>
  <c r="S7" i="25"/>
  <c r="Q7" i="25"/>
  <c r="O7" i="25"/>
  <c r="L7" i="25"/>
  <c r="I7" i="25"/>
  <c r="G11" i="24"/>
  <c r="E36" i="24"/>
  <c r="E33" i="24"/>
  <c r="E32" i="24"/>
  <c r="E31" i="24"/>
  <c r="E30" i="24"/>
  <c r="G29" i="24"/>
  <c r="H29" i="24"/>
  <c r="F29" i="24"/>
  <c r="E29" i="24"/>
  <c r="G28" i="24"/>
  <c r="H28" i="24"/>
  <c r="F28" i="24"/>
  <c r="D28" i="24"/>
  <c r="C28" i="24"/>
  <c r="E28" i="24" s="1"/>
  <c r="E27" i="24"/>
  <c r="H26" i="24"/>
  <c r="G26" i="24" s="1"/>
  <c r="E26" i="24"/>
  <c r="G24" i="24"/>
  <c r="H24" i="24"/>
  <c r="D24" i="24"/>
  <c r="C24" i="24"/>
  <c r="G23" i="24"/>
  <c r="H23" i="24"/>
  <c r="E23" i="24"/>
  <c r="G22" i="24"/>
  <c r="H22" i="24"/>
  <c r="E22" i="24"/>
  <c r="E21" i="24"/>
  <c r="H20" i="24"/>
  <c r="G20" i="24" s="1"/>
  <c r="E20" i="24"/>
  <c r="G19" i="24"/>
  <c r="H19" i="24"/>
  <c r="F19" i="24"/>
  <c r="E19" i="24"/>
  <c r="E18" i="24"/>
  <c r="F17" i="24"/>
  <c r="H17" i="24" s="1"/>
  <c r="I17" i="24" s="1"/>
  <c r="C17" i="24"/>
  <c r="E14" i="24"/>
  <c r="E13" i="24"/>
  <c r="E12" i="24"/>
  <c r="E11" i="24"/>
  <c r="H10" i="24"/>
  <c r="H15" i="24" s="1"/>
  <c r="F10" i="24"/>
  <c r="F15" i="24" s="1"/>
  <c r="D10" i="24"/>
  <c r="D15" i="24" s="1"/>
  <c r="C10" i="24"/>
  <c r="C15" i="24" s="1"/>
  <c r="F16" i="23"/>
  <c r="F17" i="23" s="1"/>
  <c r="E16" i="23"/>
  <c r="E17" i="23" s="1"/>
  <c r="D16" i="23"/>
  <c r="D17" i="23" s="1"/>
  <c r="C16" i="23"/>
  <c r="C17" i="23" s="1"/>
  <c r="L6" i="22"/>
  <c r="L5" i="22"/>
  <c r="E29" i="19"/>
  <c r="S34" i="20"/>
  <c r="T34" i="20" s="1"/>
  <c r="O34" i="20"/>
  <c r="M34" i="20"/>
  <c r="H34" i="20"/>
  <c r="Q34" i="20" s="1"/>
  <c r="T33" i="20"/>
  <c r="S33" i="20"/>
  <c r="O33" i="20"/>
  <c r="M33" i="20"/>
  <c r="H33" i="20"/>
  <c r="Q33" i="20" s="1"/>
  <c r="S32" i="20"/>
  <c r="T32" i="20" s="1"/>
  <c r="O32" i="20"/>
  <c r="M32" i="20"/>
  <c r="H32" i="20"/>
  <c r="Q32" i="20" s="1"/>
  <c r="S31" i="20"/>
  <c r="T31" i="20" s="1"/>
  <c r="Q31" i="20"/>
  <c r="O31" i="20"/>
  <c r="M31" i="20"/>
  <c r="K31" i="20"/>
  <c r="L31" i="20" s="1"/>
  <c r="H31" i="20"/>
  <c r="S30" i="20"/>
  <c r="T30" i="20" s="1"/>
  <c r="O30" i="20"/>
  <c r="M30" i="20"/>
  <c r="H30" i="20"/>
  <c r="Q30" i="20" s="1"/>
  <c r="T29" i="20"/>
  <c r="T35" i="20" s="1"/>
  <c r="S29" i="20"/>
  <c r="S35" i="20" s="1"/>
  <c r="O29" i="20"/>
  <c r="M29" i="20"/>
  <c r="H29" i="20"/>
  <c r="Q29" i="20" s="1"/>
  <c r="S23" i="20"/>
  <c r="T23" i="20" s="1"/>
  <c r="O23" i="20"/>
  <c r="M23" i="20"/>
  <c r="H23" i="20"/>
  <c r="Q23" i="20" s="1"/>
  <c r="T22" i="20"/>
  <c r="S22" i="20"/>
  <c r="O22" i="20"/>
  <c r="M22" i="20"/>
  <c r="H22" i="20"/>
  <c r="Q22" i="20" s="1"/>
  <c r="S21" i="20"/>
  <c r="T21" i="20" s="1"/>
  <c r="Q21" i="20"/>
  <c r="O21" i="20"/>
  <c r="M21" i="20"/>
  <c r="K21" i="20"/>
  <c r="L21" i="20" s="1"/>
  <c r="H21" i="20"/>
  <c r="S20" i="20"/>
  <c r="T20" i="20" s="1"/>
  <c r="Q20" i="20"/>
  <c r="O20" i="20"/>
  <c r="M20" i="20"/>
  <c r="K20" i="20"/>
  <c r="L20" i="20" s="1"/>
  <c r="H20" i="20"/>
  <c r="S19" i="20"/>
  <c r="T19" i="20" s="1"/>
  <c r="O19" i="20"/>
  <c r="M19" i="20"/>
  <c r="H19" i="20"/>
  <c r="Q19" i="20" s="1"/>
  <c r="T18" i="20"/>
  <c r="S18" i="20"/>
  <c r="S24" i="20" s="1"/>
  <c r="O18" i="20"/>
  <c r="M18" i="20"/>
  <c r="H18" i="20"/>
  <c r="Q18" i="20" s="1"/>
  <c r="E13" i="20"/>
  <c r="D13" i="20"/>
  <c r="S12" i="20"/>
  <c r="T12" i="20" s="1"/>
  <c r="Q12" i="20"/>
  <c r="O12" i="20"/>
  <c r="M12" i="20"/>
  <c r="K12" i="20"/>
  <c r="L12" i="20" s="1"/>
  <c r="I12" i="20"/>
  <c r="I34" i="20" s="1"/>
  <c r="S11" i="20"/>
  <c r="T11" i="20" s="1"/>
  <c r="Q11" i="20"/>
  <c r="O11" i="20"/>
  <c r="M11" i="20"/>
  <c r="K11" i="20"/>
  <c r="L11" i="20" s="1"/>
  <c r="I11" i="20"/>
  <c r="I33" i="20" s="1"/>
  <c r="S10" i="20"/>
  <c r="T10" i="20" s="1"/>
  <c r="Q10" i="20"/>
  <c r="O10" i="20"/>
  <c r="M10" i="20"/>
  <c r="K10" i="20"/>
  <c r="L10" i="20" s="1"/>
  <c r="I10" i="20"/>
  <c r="I32" i="20" s="1"/>
  <c r="T9" i="20"/>
  <c r="S9" i="20"/>
  <c r="Q9" i="20"/>
  <c r="O9" i="20"/>
  <c r="M9" i="20"/>
  <c r="K9" i="20"/>
  <c r="L9" i="20" s="1"/>
  <c r="I9" i="20"/>
  <c r="I31" i="20" s="1"/>
  <c r="T8" i="20"/>
  <c r="S8" i="20"/>
  <c r="Q8" i="20"/>
  <c r="O8" i="20"/>
  <c r="M8" i="20"/>
  <c r="K8" i="20"/>
  <c r="L8" i="20" s="1"/>
  <c r="I8" i="20"/>
  <c r="I30" i="20" s="1"/>
  <c r="T7" i="20"/>
  <c r="S7" i="20"/>
  <c r="S13" i="20" s="1"/>
  <c r="Q7" i="20"/>
  <c r="O7" i="20"/>
  <c r="M7" i="20"/>
  <c r="K7" i="20"/>
  <c r="L7" i="20" s="1"/>
  <c r="I7" i="20"/>
  <c r="I29" i="20" s="1"/>
  <c r="E36" i="19"/>
  <c r="D35" i="19"/>
  <c r="H33" i="19"/>
  <c r="I33" i="19" s="1"/>
  <c r="J33" i="19" s="1"/>
  <c r="G33" i="19"/>
  <c r="E33" i="19"/>
  <c r="E32" i="19"/>
  <c r="E31" i="19"/>
  <c r="E30" i="19"/>
  <c r="J29" i="19"/>
  <c r="I29" i="19"/>
  <c r="H29" i="19"/>
  <c r="G29" i="19"/>
  <c r="F29" i="19"/>
  <c r="J28" i="19"/>
  <c r="I28" i="19"/>
  <c r="H28" i="19"/>
  <c r="G28" i="19"/>
  <c r="F28" i="19"/>
  <c r="D28" i="19"/>
  <c r="C28" i="19"/>
  <c r="E28" i="19" s="1"/>
  <c r="E27" i="19"/>
  <c r="G26" i="19"/>
  <c r="H26" i="19" s="1"/>
  <c r="I26" i="19" s="1"/>
  <c r="J26" i="19" s="1"/>
  <c r="E26" i="19"/>
  <c r="J25" i="19"/>
  <c r="I25" i="19"/>
  <c r="H25" i="19"/>
  <c r="G25" i="19"/>
  <c r="J24" i="19"/>
  <c r="I24" i="19"/>
  <c r="H24" i="19"/>
  <c r="G24" i="19"/>
  <c r="D24" i="19"/>
  <c r="C24" i="19"/>
  <c r="E24" i="19" s="1"/>
  <c r="J23" i="19"/>
  <c r="I23" i="19"/>
  <c r="H23" i="19"/>
  <c r="G23" i="19"/>
  <c r="E23" i="19"/>
  <c r="J22" i="19"/>
  <c r="I22" i="19"/>
  <c r="H22" i="19"/>
  <c r="G22" i="19"/>
  <c r="E22" i="19"/>
  <c r="E21" i="19"/>
  <c r="G20" i="19"/>
  <c r="H20" i="19" s="1"/>
  <c r="I20" i="19" s="1"/>
  <c r="J20" i="19" s="1"/>
  <c r="E20" i="19"/>
  <c r="J19" i="19"/>
  <c r="I19" i="19"/>
  <c r="H19" i="19"/>
  <c r="G19" i="19"/>
  <c r="F19" i="19"/>
  <c r="E19" i="19"/>
  <c r="E18" i="19"/>
  <c r="F17" i="19"/>
  <c r="F35" i="19" s="1"/>
  <c r="C17" i="19"/>
  <c r="C35" i="19" s="1"/>
  <c r="E35" i="19" s="1"/>
  <c r="E14" i="19"/>
  <c r="E13" i="19"/>
  <c r="E12" i="19"/>
  <c r="E11" i="19"/>
  <c r="J10" i="19"/>
  <c r="J15" i="19" s="1"/>
  <c r="I10" i="19"/>
  <c r="I15" i="19" s="1"/>
  <c r="H10" i="19"/>
  <c r="H15" i="19" s="1"/>
  <c r="G10" i="19"/>
  <c r="G15" i="19" s="1"/>
  <c r="F10" i="19"/>
  <c r="F15" i="19" s="1"/>
  <c r="F37" i="19" s="1"/>
  <c r="E10" i="19"/>
  <c r="D10" i="19"/>
  <c r="D15" i="19" s="1"/>
  <c r="C10" i="19"/>
  <c r="C15" i="19" s="1"/>
  <c r="C37" i="19" s="1"/>
  <c r="P46" i="18"/>
  <c r="Q46" i="18" s="1"/>
  <c r="N46" i="18"/>
  <c r="L46" i="18"/>
  <c r="H46" i="18"/>
  <c r="P45" i="18"/>
  <c r="Q45" i="18" s="1"/>
  <c r="L45" i="18"/>
  <c r="H45" i="18"/>
  <c r="N45" i="18" s="1"/>
  <c r="P44" i="18"/>
  <c r="Q44" i="18" s="1"/>
  <c r="N44" i="18"/>
  <c r="L44" i="18"/>
  <c r="H44" i="18"/>
  <c r="P43" i="18"/>
  <c r="Q43" i="18" s="1"/>
  <c r="L43" i="18"/>
  <c r="H43" i="18"/>
  <c r="N43" i="18" s="1"/>
  <c r="P42" i="18"/>
  <c r="Q42" i="18" s="1"/>
  <c r="N42" i="18"/>
  <c r="L42" i="18"/>
  <c r="H42" i="18"/>
  <c r="P41" i="18"/>
  <c r="P47" i="18" s="1"/>
  <c r="L41" i="18"/>
  <c r="H41" i="18"/>
  <c r="N41" i="18" s="1"/>
  <c r="P35" i="18"/>
  <c r="Q35" i="18" s="1"/>
  <c r="L35" i="18"/>
  <c r="H35" i="18"/>
  <c r="N35" i="18" s="1"/>
  <c r="P34" i="18"/>
  <c r="Q34" i="18" s="1"/>
  <c r="N34" i="18"/>
  <c r="L34" i="18"/>
  <c r="H34" i="18"/>
  <c r="P33" i="18"/>
  <c r="Q33" i="18" s="1"/>
  <c r="L33" i="18"/>
  <c r="H33" i="18"/>
  <c r="N33" i="18" s="1"/>
  <c r="P32" i="18"/>
  <c r="Q32" i="18" s="1"/>
  <c r="N32" i="18"/>
  <c r="L32" i="18"/>
  <c r="H32" i="18"/>
  <c r="P31" i="18"/>
  <c r="Q31" i="18" s="1"/>
  <c r="L31" i="18"/>
  <c r="H31" i="18"/>
  <c r="N31" i="18" s="1"/>
  <c r="P30" i="18"/>
  <c r="Q30" i="18" s="1"/>
  <c r="N30" i="18"/>
  <c r="L30" i="18"/>
  <c r="H30" i="18"/>
  <c r="P24" i="18"/>
  <c r="Q24" i="18" s="1"/>
  <c r="N24" i="18"/>
  <c r="L24" i="18"/>
  <c r="H24" i="18"/>
  <c r="P23" i="18"/>
  <c r="Q23" i="18" s="1"/>
  <c r="L23" i="18"/>
  <c r="H23" i="18"/>
  <c r="N23" i="18" s="1"/>
  <c r="P22" i="18"/>
  <c r="Q22" i="18" s="1"/>
  <c r="N22" i="18"/>
  <c r="L22" i="18"/>
  <c r="H22" i="18"/>
  <c r="P21" i="18"/>
  <c r="Q21" i="18" s="1"/>
  <c r="L21" i="18"/>
  <c r="H21" i="18"/>
  <c r="N21" i="18" s="1"/>
  <c r="P20" i="18"/>
  <c r="Q20" i="18" s="1"/>
  <c r="N20" i="18"/>
  <c r="L20" i="18"/>
  <c r="H20" i="18"/>
  <c r="P19" i="18"/>
  <c r="Q19" i="18" s="1"/>
  <c r="Q25" i="18" s="1"/>
  <c r="L19" i="18"/>
  <c r="H19" i="18"/>
  <c r="N19" i="18" s="1"/>
  <c r="E14" i="18"/>
  <c r="D14" i="18"/>
  <c r="P13" i="18"/>
  <c r="Q13" i="18" s="1"/>
  <c r="N13" i="18"/>
  <c r="L13" i="18"/>
  <c r="I13" i="18"/>
  <c r="I46" i="18" s="1"/>
  <c r="P12" i="18"/>
  <c r="Q12" i="18" s="1"/>
  <c r="N12" i="18"/>
  <c r="L12" i="18"/>
  <c r="I12" i="18"/>
  <c r="I34" i="18" s="1"/>
  <c r="P11" i="18"/>
  <c r="Q11" i="18" s="1"/>
  <c r="N11" i="18"/>
  <c r="L11" i="18"/>
  <c r="I11" i="18"/>
  <c r="I44" i="18" s="1"/>
  <c r="Q10" i="18"/>
  <c r="P10" i="18"/>
  <c r="N10" i="18"/>
  <c r="L10" i="18"/>
  <c r="I10" i="18"/>
  <c r="I32" i="18" s="1"/>
  <c r="P9" i="18"/>
  <c r="Q9" i="18" s="1"/>
  <c r="N9" i="18"/>
  <c r="L9" i="18"/>
  <c r="I9" i="18"/>
  <c r="I42" i="18" s="1"/>
  <c r="P8" i="18"/>
  <c r="P14" i="18" s="1"/>
  <c r="N8" i="18"/>
  <c r="L8" i="18"/>
  <c r="I8" i="18"/>
  <c r="I30" i="18" s="1"/>
  <c r="E19" i="27" l="1"/>
  <c r="F14" i="32"/>
  <c r="G14" i="32" s="1"/>
  <c r="H14" i="32" s="1"/>
  <c r="I14" i="32" s="1"/>
  <c r="J14" i="32" s="1"/>
  <c r="K14" i="32" s="1"/>
  <c r="L14" i="32" s="1"/>
  <c r="F11" i="32"/>
  <c r="G11" i="32" s="1"/>
  <c r="H11" i="32" s="1"/>
  <c r="I11" i="32" s="1"/>
  <c r="I15" i="32" s="1"/>
  <c r="I16" i="27"/>
  <c r="I15" i="27" s="1"/>
  <c r="I33" i="26"/>
  <c r="I21" i="26"/>
  <c r="I55" i="26"/>
  <c r="H10" i="27"/>
  <c r="E10" i="27"/>
  <c r="P58" i="26"/>
  <c r="I54" i="26"/>
  <c r="P13" i="26"/>
  <c r="P24" i="26"/>
  <c r="I53" i="26"/>
  <c r="I57" i="26"/>
  <c r="Q24" i="26"/>
  <c r="I31" i="26"/>
  <c r="I43" i="26"/>
  <c r="I52" i="26"/>
  <c r="I56" i="26"/>
  <c r="I19" i="26"/>
  <c r="P35" i="26"/>
  <c r="Q46" i="26"/>
  <c r="Q35" i="26"/>
  <c r="Q8" i="26"/>
  <c r="Q13" i="26" s="1"/>
  <c r="I41" i="26"/>
  <c r="I45" i="26"/>
  <c r="I20" i="26"/>
  <c r="I34" i="26"/>
  <c r="I40" i="26"/>
  <c r="I44" i="26"/>
  <c r="I29" i="26"/>
  <c r="P46" i="26"/>
  <c r="L21" i="25"/>
  <c r="L23" i="25"/>
  <c r="S24" i="25"/>
  <c r="C35" i="24"/>
  <c r="E35" i="24" s="1"/>
  <c r="D35" i="24"/>
  <c r="D37" i="24" s="1"/>
  <c r="E37" i="24" s="1"/>
  <c r="I26" i="24"/>
  <c r="C37" i="24"/>
  <c r="I20" i="24"/>
  <c r="I35" i="24" s="1"/>
  <c r="E24" i="24"/>
  <c r="S13" i="25"/>
  <c r="T7" i="25"/>
  <c r="T13" i="25" s="1"/>
  <c r="G15" i="24" s="1"/>
  <c r="I21" i="25"/>
  <c r="T18" i="25"/>
  <c r="T24" i="25" s="1"/>
  <c r="I10" i="24" s="1"/>
  <c r="I15" i="24" s="1"/>
  <c r="I18" i="25"/>
  <c r="L18" i="25"/>
  <c r="I19" i="25"/>
  <c r="Q22" i="25"/>
  <c r="I20" i="25"/>
  <c r="I22" i="25"/>
  <c r="I23" i="25"/>
  <c r="E10" i="24"/>
  <c r="G17" i="24"/>
  <c r="H35" i="24"/>
  <c r="H37" i="24" s="1"/>
  <c r="E15" i="24"/>
  <c r="F35" i="24"/>
  <c r="F37" i="24" s="1"/>
  <c r="E17" i="24"/>
  <c r="L7" i="22"/>
  <c r="L11" i="22" s="1"/>
  <c r="Q36" i="18"/>
  <c r="D37" i="19"/>
  <c r="E37" i="19" s="1"/>
  <c r="E15" i="19"/>
  <c r="T24" i="20"/>
  <c r="T13" i="20"/>
  <c r="P25" i="18"/>
  <c r="I21" i="20"/>
  <c r="I19" i="18"/>
  <c r="I21" i="18"/>
  <c r="I23" i="18"/>
  <c r="I31" i="18"/>
  <c r="I33" i="18"/>
  <c r="I35" i="18"/>
  <c r="I41" i="18"/>
  <c r="Q41" i="18"/>
  <c r="Q47" i="18" s="1"/>
  <c r="I43" i="18"/>
  <c r="I45" i="18"/>
  <c r="G17" i="19"/>
  <c r="I18" i="20"/>
  <c r="I22" i="20"/>
  <c r="K32" i="20"/>
  <c r="L32" i="20" s="1"/>
  <c r="Q8" i="18"/>
  <c r="Q14" i="18" s="1"/>
  <c r="P36" i="18"/>
  <c r="K18" i="20"/>
  <c r="L18" i="20" s="1"/>
  <c r="I19" i="20"/>
  <c r="K22" i="20"/>
  <c r="L22" i="20" s="1"/>
  <c r="I23" i="20"/>
  <c r="K29" i="20"/>
  <c r="L29" i="20" s="1"/>
  <c r="K33" i="20"/>
  <c r="L33" i="20" s="1"/>
  <c r="I20" i="18"/>
  <c r="I22" i="18"/>
  <c r="I24" i="18"/>
  <c r="E17" i="19"/>
  <c r="K19" i="20"/>
  <c r="L19" i="20" s="1"/>
  <c r="I20" i="20"/>
  <c r="K23" i="20"/>
  <c r="L23" i="20" s="1"/>
  <c r="K30" i="20"/>
  <c r="L30" i="20" s="1"/>
  <c r="K34" i="20"/>
  <c r="L34" i="20" s="1"/>
  <c r="F15" i="32" l="1"/>
  <c r="M14" i="32"/>
  <c r="H15" i="32"/>
  <c r="G15" i="32"/>
  <c r="J11" i="32"/>
  <c r="J15" i="32" s="1"/>
  <c r="I17" i="27"/>
  <c r="G14" i="27"/>
  <c r="G10" i="27"/>
  <c r="I37" i="24"/>
  <c r="G35" i="24"/>
  <c r="G37" i="24" s="1"/>
  <c r="G35" i="19"/>
  <c r="G37" i="19" s="1"/>
  <c r="H17" i="19"/>
  <c r="N14" i="32" l="1"/>
  <c r="K11" i="32"/>
  <c r="K15" i="32" s="1"/>
  <c r="I17" i="19"/>
  <c r="H35" i="19"/>
  <c r="H37" i="19" s="1"/>
  <c r="O14" i="32" l="1"/>
  <c r="P14" i="32" s="1"/>
  <c r="Q14" i="32" s="1"/>
  <c r="R14" i="32" s="1"/>
  <c r="S14" i="32" s="1"/>
  <c r="T14" i="32" s="1"/>
  <c r="U14" i="32" s="1"/>
  <c r="V14" i="32" s="1"/>
  <c r="W14" i="32" s="1"/>
  <c r="X14" i="32" s="1"/>
  <c r="Y14" i="32" s="1"/>
  <c r="Z14" i="32" s="1"/>
  <c r="AA14" i="32" s="1"/>
  <c r="AB14" i="32" s="1"/>
  <c r="AC14" i="32" s="1"/>
  <c r="AD14" i="32" s="1"/>
  <c r="AE14" i="32" s="1"/>
  <c r="AF14" i="32" s="1"/>
  <c r="AG14" i="32" s="1"/>
  <c r="AH14" i="32" s="1"/>
  <c r="AI14" i="32" s="1"/>
  <c r="AJ14" i="32" s="1"/>
  <c r="AK14" i="32" s="1"/>
  <c r="AL14" i="32" s="1"/>
  <c r="AM14" i="32" s="1"/>
  <c r="AN14" i="32" s="1"/>
  <c r="AO14" i="32" s="1"/>
  <c r="AP14" i="32" s="1"/>
  <c r="AQ14" i="32" s="1"/>
  <c r="L11" i="32"/>
  <c r="L15" i="32" s="1"/>
  <c r="I35" i="19"/>
  <c r="I37" i="19" s="1"/>
  <c r="J17" i="19"/>
  <c r="J35" i="19" s="1"/>
  <c r="J37" i="19" s="1"/>
  <c r="C34" i="17"/>
  <c r="C33" i="17"/>
  <c r="C32" i="17"/>
  <c r="S21" i="17"/>
  <c r="K21" i="17"/>
  <c r="S19" i="17"/>
  <c r="Y17" i="17"/>
  <c r="Y18" i="17" s="1"/>
  <c r="U16" i="17"/>
  <c r="S16" i="17"/>
  <c r="I16" i="17"/>
  <c r="G16" i="17"/>
  <c r="E16" i="17"/>
  <c r="C16" i="17"/>
  <c r="U15" i="17"/>
  <c r="S15" i="17"/>
  <c r="Q15" i="17"/>
  <c r="O15" i="17"/>
  <c r="M15" i="17"/>
  <c r="K15" i="17"/>
  <c r="I15" i="17"/>
  <c r="G15" i="17"/>
  <c r="E15" i="17"/>
  <c r="C15" i="17"/>
  <c r="U14" i="17"/>
  <c r="S14" i="17"/>
  <c r="Q14" i="17"/>
  <c r="O14" i="17"/>
  <c r="M14" i="17"/>
  <c r="K14" i="17"/>
  <c r="I14" i="17"/>
  <c r="G14" i="17"/>
  <c r="E14" i="17"/>
  <c r="C14" i="17"/>
  <c r="U12" i="17"/>
  <c r="S12" i="17"/>
  <c r="I12" i="17"/>
  <c r="G12" i="17"/>
  <c r="E12" i="17"/>
  <c r="C12" i="17"/>
  <c r="U11" i="17"/>
  <c r="S11" i="17"/>
  <c r="Q11" i="17"/>
  <c r="O11" i="17"/>
  <c r="M11" i="17"/>
  <c r="K11" i="17"/>
  <c r="I11" i="17"/>
  <c r="G11" i="17"/>
  <c r="E11" i="17"/>
  <c r="C11" i="17"/>
  <c r="U10" i="17"/>
  <c r="U17" i="17" s="1"/>
  <c r="U18" i="17" s="1"/>
  <c r="S10" i="17"/>
  <c r="Q10" i="17"/>
  <c r="O10" i="17"/>
  <c r="M10" i="17"/>
  <c r="K10" i="17"/>
  <c r="I10" i="17"/>
  <c r="I17" i="17" s="1"/>
  <c r="I18" i="17" s="1"/>
  <c r="G10" i="17"/>
  <c r="E10" i="17"/>
  <c r="E17" i="17" s="1"/>
  <c r="C10" i="17"/>
  <c r="M8" i="17"/>
  <c r="Y7" i="17"/>
  <c r="M7" i="17"/>
  <c r="M17" i="17" s="1"/>
  <c r="C34" i="15"/>
  <c r="C33" i="15"/>
  <c r="C32" i="15"/>
  <c r="S21" i="15"/>
  <c r="K21" i="15"/>
  <c r="S19" i="15"/>
  <c r="M18" i="15"/>
  <c r="U17" i="15"/>
  <c r="U18" i="15" s="1"/>
  <c r="E17" i="15"/>
  <c r="E18" i="15" s="1"/>
  <c r="C20" i="15" s="1"/>
  <c r="C21" i="15" s="1"/>
  <c r="U16" i="15"/>
  <c r="S16" i="15"/>
  <c r="I16" i="15"/>
  <c r="G16" i="15"/>
  <c r="E16" i="15"/>
  <c r="C16" i="15"/>
  <c r="U15" i="15"/>
  <c r="S15" i="15"/>
  <c r="Q15" i="15"/>
  <c r="O15" i="15"/>
  <c r="M15" i="15"/>
  <c r="K15" i="15"/>
  <c r="I15" i="15"/>
  <c r="G15" i="15"/>
  <c r="E15" i="15"/>
  <c r="C15" i="15"/>
  <c r="U14" i="15"/>
  <c r="S14" i="15"/>
  <c r="Q14" i="15"/>
  <c r="O14" i="15"/>
  <c r="M14" i="15"/>
  <c r="K14" i="15"/>
  <c r="I14" i="15"/>
  <c r="G14" i="15"/>
  <c r="E14" i="15"/>
  <c r="C14" i="15"/>
  <c r="U12" i="15"/>
  <c r="S12" i="15"/>
  <c r="I12" i="15"/>
  <c r="G12" i="15"/>
  <c r="E12" i="15"/>
  <c r="C12" i="15"/>
  <c r="U11" i="15"/>
  <c r="S11" i="15"/>
  <c r="Q11" i="15"/>
  <c r="O11" i="15"/>
  <c r="M11" i="15"/>
  <c r="K11" i="15"/>
  <c r="I11" i="15"/>
  <c r="G11" i="15"/>
  <c r="E11" i="15"/>
  <c r="C11" i="15"/>
  <c r="U10" i="15"/>
  <c r="S10" i="15"/>
  <c r="Q10" i="15"/>
  <c r="Q17" i="15" s="1"/>
  <c r="Q18" i="15" s="1"/>
  <c r="O10" i="15"/>
  <c r="M10" i="15"/>
  <c r="K10" i="15"/>
  <c r="I10" i="15"/>
  <c r="I17" i="15" s="1"/>
  <c r="I18" i="15" s="1"/>
  <c r="G10" i="15"/>
  <c r="E10" i="15"/>
  <c r="C10" i="15"/>
  <c r="M8" i="15"/>
  <c r="Y7" i="15"/>
  <c r="Y17" i="15" s="1"/>
  <c r="Y18" i="15" s="1"/>
  <c r="M7" i="15"/>
  <c r="M17" i="15" s="1"/>
  <c r="K48" i="14"/>
  <c r="J48" i="14"/>
  <c r="I48" i="14"/>
  <c r="G48" i="14"/>
  <c r="F48" i="14"/>
  <c r="E48" i="14"/>
  <c r="J42" i="14"/>
  <c r="K42" i="14" s="1"/>
  <c r="F42" i="14"/>
  <c r="G42" i="14" s="1"/>
  <c r="K39" i="14"/>
  <c r="J39" i="14"/>
  <c r="I39" i="14"/>
  <c r="G39" i="14"/>
  <c r="F39" i="14"/>
  <c r="E39" i="14"/>
  <c r="J33" i="14"/>
  <c r="K33" i="14" s="1"/>
  <c r="F33" i="14"/>
  <c r="G33" i="14" s="1"/>
  <c r="P30" i="14"/>
  <c r="N30" i="14"/>
  <c r="M30" i="14"/>
  <c r="J30" i="14"/>
  <c r="I30" i="14"/>
  <c r="F30" i="14"/>
  <c r="E30" i="14"/>
  <c r="J24" i="14"/>
  <c r="F24" i="14"/>
  <c r="J21" i="14"/>
  <c r="I21" i="14"/>
  <c r="F21" i="14"/>
  <c r="E21" i="14"/>
  <c r="J15" i="14"/>
  <c r="K12" i="14"/>
  <c r="J12" i="14"/>
  <c r="I12" i="14"/>
  <c r="G12" i="14"/>
  <c r="F12" i="14"/>
  <c r="E12" i="14"/>
  <c r="J6" i="14"/>
  <c r="K6" i="14" s="1"/>
  <c r="F6" i="14"/>
  <c r="G6" i="14" s="1"/>
  <c r="M11" i="32" l="1"/>
  <c r="M15" i="32" s="1"/>
  <c r="Q17" i="17"/>
  <c r="Q18" i="17" s="1"/>
  <c r="E18" i="17"/>
  <c r="C20" i="17" s="1"/>
  <c r="C21" i="17" s="1"/>
  <c r="M18" i="17"/>
  <c r="G33" i="15"/>
  <c r="K33" i="15" s="1"/>
  <c r="G32" i="15"/>
  <c r="K32" i="15" s="1"/>
  <c r="C26" i="15"/>
  <c r="G34" i="15"/>
  <c r="K34" i="15" s="1"/>
  <c r="C19" i="15"/>
  <c r="N11" i="32" l="1"/>
  <c r="N15" i="32" s="1"/>
  <c r="C19" i="17"/>
  <c r="G33" i="17"/>
  <c r="K33" i="17" s="1"/>
  <c r="G32" i="17"/>
  <c r="K32" i="17" s="1"/>
  <c r="C26" i="17"/>
  <c r="G34" i="17"/>
  <c r="K34" i="17" s="1"/>
  <c r="S34" i="15"/>
  <c r="O34" i="15"/>
  <c r="S33" i="15"/>
  <c r="O33" i="15"/>
  <c r="C27" i="15"/>
  <c r="C28" i="15"/>
  <c r="O32" i="15"/>
  <c r="S32" i="15"/>
  <c r="O11" i="32" l="1"/>
  <c r="O15" i="32" s="1"/>
  <c r="S33" i="17"/>
  <c r="O33" i="17"/>
  <c r="S34" i="17"/>
  <c r="O34" i="17"/>
  <c r="C27" i="17"/>
  <c r="C28" i="17"/>
  <c r="S32" i="17"/>
  <c r="O32" i="17"/>
  <c r="F18" i="27"/>
  <c r="F19" i="27"/>
  <c r="F13" i="27"/>
  <c r="F14" i="27" s="1"/>
  <c r="F20" i="27"/>
  <c r="P11" i="32" l="1"/>
  <c r="Q11" i="32" s="1"/>
  <c r="R11" i="32" s="1"/>
  <c r="S11" i="32" s="1"/>
  <c r="T11" i="32" s="1"/>
  <c r="U11" i="32" s="1"/>
  <c r="V11" i="32" s="1"/>
  <c r="W11" i="32" s="1"/>
  <c r="X11" i="32" s="1"/>
  <c r="Y11" i="32" s="1"/>
  <c r="Z11" i="32" s="1"/>
  <c r="AA11" i="32" s="1"/>
  <c r="AB11" i="32" s="1"/>
  <c r="AC11" i="32" s="1"/>
  <c r="AD11" i="32" s="1"/>
  <c r="AE11" i="32" s="1"/>
  <c r="AF11" i="32" s="1"/>
  <c r="AG11" i="32" s="1"/>
  <c r="AH11" i="32" s="1"/>
  <c r="AI11" i="32" s="1"/>
  <c r="AJ11" i="32" s="1"/>
  <c r="AK11" i="32" s="1"/>
  <c r="AL11" i="32" s="1"/>
  <c r="AM11" i="32" s="1"/>
  <c r="AN11" i="32" s="1"/>
  <c r="AO11" i="32" s="1"/>
  <c r="AP11" i="32" s="1"/>
  <c r="AQ11" i="32" s="1"/>
  <c r="P15" i="32" l="1"/>
  <c r="Q15" i="32" s="1"/>
  <c r="R15" i="32" s="1"/>
  <c r="S15" i="32" s="1"/>
  <c r="T15" i="32" s="1"/>
  <c r="U15" i="32" s="1"/>
  <c r="V15" i="32" s="1"/>
  <c r="W15" i="32" s="1"/>
  <c r="X15" i="32" s="1"/>
  <c r="Y15" i="32" s="1"/>
  <c r="Z15" i="32" s="1"/>
  <c r="AA15" i="32" s="1"/>
  <c r="AB15" i="32" s="1"/>
  <c r="AC15" i="32" s="1"/>
  <c r="AD15" i="32" s="1"/>
  <c r="AE15" i="32" s="1"/>
  <c r="AF15" i="32" s="1"/>
  <c r="AG15" i="32" s="1"/>
  <c r="AH15" i="32" s="1"/>
  <c r="AI15" i="32" s="1"/>
  <c r="AJ15" i="32" s="1"/>
  <c r="AK15" i="32" s="1"/>
  <c r="AL15" i="32" s="1"/>
  <c r="AM15" i="32" s="1"/>
  <c r="AN15" i="32" s="1"/>
  <c r="AO15" i="32" s="1"/>
  <c r="AP15" i="32" s="1"/>
  <c r="AQ15"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tc={A4E5FFA0-BE83-467C-891D-A7F70F33EC36}</author>
    <author>tc={2DFDF66B-DA02-469D-9223-DCCF86364250}</author>
    <author>tc={7E749C1B-AB86-411F-8C34-134D743B0B11}</author>
  </authors>
  <commentList>
    <comment ref="K8" authorId="0" shapeId="0" xr:uid="{A4E5FFA0-BE83-467C-891D-A7F70F33EC3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機械式駐車場部品交換工事費(モーター)</t>
      </text>
    </comment>
    <comment ref="L8" authorId="1" shapeId="0" xr:uid="{2DFDF66B-DA02-469D-9223-DCCF863642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機械式駐車場部品交換工事費(磁気センサー)</t>
      </text>
    </comment>
    <comment ref="L10" authorId="2" shapeId="0" xr:uid="{7E749C1B-AB86-411F-8C34-134D743B0B1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機械式駐車場(8台パレット)の平面化工事費</t>
      </text>
    </comment>
  </commentList>
</comments>
</file>

<file path=xl/sharedStrings.xml><?xml version="1.0" encoding="utf-8"?>
<sst xmlns="http://schemas.openxmlformats.org/spreadsheetml/2006/main" count="1345" uniqueCount="669">
  <si>
    <t>1.</t>
    <phoneticPr fontId="4"/>
  </si>
  <si>
    <t>2.</t>
    <phoneticPr fontId="4"/>
  </si>
  <si>
    <t>3.</t>
    <phoneticPr fontId="4"/>
  </si>
  <si>
    <t>)</t>
    <phoneticPr fontId="4"/>
  </si>
  <si>
    <t>【アンケートの背景・目的】</t>
    <rPh sb="7" eb="9">
      <t>ハイケイ</t>
    </rPh>
    <rPh sb="10" eb="12">
      <t>モクテキ</t>
    </rPh>
    <phoneticPr fontId="4"/>
  </si>
  <si>
    <t>・</t>
    <phoneticPr fontId="4"/>
  </si>
  <si>
    <t>※</t>
    <phoneticPr fontId="4"/>
  </si>
  <si>
    <t>コスト</t>
    <phoneticPr fontId="4"/>
  </si>
  <si>
    <t>Q</t>
    <phoneticPr fontId="4"/>
  </si>
  <si>
    <t>C</t>
    <phoneticPr fontId="4"/>
  </si>
  <si>
    <t>T</t>
    <phoneticPr fontId="4"/>
  </si>
  <si>
    <t>品質</t>
    <rPh sb="0" eb="2">
      <t>ヒンシツ</t>
    </rPh>
    <phoneticPr fontId="4"/>
  </si>
  <si>
    <t>4.</t>
    <phoneticPr fontId="4"/>
  </si>
  <si>
    <t>5.</t>
    <phoneticPr fontId="4"/>
  </si>
  <si>
    <t>①</t>
    <phoneticPr fontId="4"/>
  </si>
  <si>
    <t>②</t>
    <phoneticPr fontId="4"/>
  </si>
  <si>
    <t>【アンケートで意見収集したい事】</t>
    <rPh sb="7" eb="9">
      <t>イケン</t>
    </rPh>
    <rPh sb="9" eb="11">
      <t>シュウシュウ</t>
    </rPh>
    <rPh sb="14" eb="15">
      <t>コト</t>
    </rPh>
    <phoneticPr fontId="4"/>
  </si>
  <si>
    <t>③</t>
    <phoneticPr fontId="4"/>
  </si>
  <si>
    <t>理由 (</t>
    <rPh sb="0" eb="2">
      <t>リユウ</t>
    </rPh>
    <phoneticPr fontId="4"/>
  </si>
  <si>
    <t>------------------------------------------- ✂ 切り取り線 ✂ -----------------------------------------------------</t>
    <rPh sb="46" eb="47">
      <t>キ</t>
    </rPh>
    <rPh sb="48" eb="49">
      <t>ト</t>
    </rPh>
    <rPh sb="50" eb="51">
      <t>セン</t>
    </rPh>
    <phoneticPr fontId="4"/>
  </si>
  <si>
    <t>プレシス本厚木コンフォート 区分所有者各位</t>
    <rPh sb="4" eb="7">
      <t>ホンアツギ</t>
    </rPh>
    <phoneticPr fontId="4"/>
  </si>
  <si>
    <t>プレシス本厚木コンフォート管理組合</t>
    <rPh sb="4" eb="7">
      <t>ホンアツギ</t>
    </rPh>
    <rPh sb="13" eb="17">
      <t>カンリクミアイ</t>
    </rPh>
    <phoneticPr fontId="4"/>
  </si>
  <si>
    <t>◎長期修繕計画見直しに向けたアンケートについて</t>
    <rPh sb="1" eb="9">
      <t>チョウキシュウゼンケイカクミナオ</t>
    </rPh>
    <rPh sb="11" eb="12">
      <t>ム</t>
    </rPh>
    <phoneticPr fontId="4"/>
  </si>
  <si>
    <t>【支払い方法】</t>
  </si>
  <si>
    <t>［メリット］</t>
  </si>
  <si>
    <t>［デメリット］</t>
  </si>
  <si>
    <t>案① 現状：「段階増額積立方式」</t>
    <phoneticPr fontId="4"/>
  </si>
  <si>
    <r>
      <t>現状、修繕積立金は 『</t>
    </r>
    <r>
      <rPr>
        <b/>
        <u/>
        <sz val="12"/>
        <color theme="1"/>
        <rFont val="Meiryo UI"/>
        <family val="3"/>
        <charset val="128"/>
      </rPr>
      <t>段階増額積立方式</t>
    </r>
    <r>
      <rPr>
        <sz val="12"/>
        <color theme="1"/>
        <rFont val="Meiryo UI"/>
        <family val="3"/>
        <charset val="128"/>
      </rPr>
      <t>』 となっており、年々修繕積立金が段階的に値上げする方式を取っている為、</t>
    </r>
    <rPh sb="0" eb="2">
      <t>ゲンジョウ</t>
    </rPh>
    <rPh sb="3" eb="8">
      <t>シュウゼンツミタテキン</t>
    </rPh>
    <rPh sb="28" eb="30">
      <t>ネンネン</t>
    </rPh>
    <rPh sb="30" eb="35">
      <t>シュウゼンツミタテキン</t>
    </rPh>
    <rPh sb="36" eb="39">
      <t>ダンカイテキ</t>
    </rPh>
    <rPh sb="40" eb="42">
      <t>ネア</t>
    </rPh>
    <rPh sb="45" eb="47">
      <t>ホウシキ</t>
    </rPh>
    <rPh sb="48" eb="49">
      <t>ト</t>
    </rPh>
    <rPh sb="53" eb="54">
      <t>タメ</t>
    </rPh>
    <phoneticPr fontId="4"/>
  </si>
  <si>
    <t>案② 「均等積立方式」</t>
    <phoneticPr fontId="4"/>
  </si>
  <si>
    <r>
      <t>今回の長期修繕計画見直しのタイミングで、『</t>
    </r>
    <r>
      <rPr>
        <b/>
        <u/>
        <sz val="12"/>
        <color theme="1"/>
        <rFont val="Meiryo UI"/>
        <family val="3"/>
        <charset val="128"/>
      </rPr>
      <t>均等積立方式</t>
    </r>
    <r>
      <rPr>
        <sz val="12"/>
        <color theme="1"/>
        <rFont val="Meiryo UI"/>
        <family val="3"/>
        <charset val="128"/>
      </rPr>
      <t>』に変更するかどうかを判断したい。</t>
    </r>
    <rPh sb="0" eb="2">
      <t>コンカイ</t>
    </rPh>
    <rPh sb="3" eb="9">
      <t>チョウキシュウゼンケイカク</t>
    </rPh>
    <rPh sb="9" eb="11">
      <t>ミナオ</t>
    </rPh>
    <rPh sb="29" eb="31">
      <t>ヘンコウ</t>
    </rPh>
    <rPh sb="38" eb="40">
      <t>ハンダン</t>
    </rPh>
    <phoneticPr fontId="4"/>
  </si>
  <si>
    <t>第8期第2回臨時総会で、長期修繕計画(案)見直しが可決されました。</t>
    <rPh sb="0" eb="1">
      <t>ダイ</t>
    </rPh>
    <rPh sb="2" eb="3">
      <t>キ</t>
    </rPh>
    <rPh sb="3" eb="4">
      <t>ダイ</t>
    </rPh>
    <rPh sb="5" eb="6">
      <t>カイ</t>
    </rPh>
    <rPh sb="6" eb="10">
      <t>リンジソウカイ</t>
    </rPh>
    <rPh sb="12" eb="14">
      <t>チョウキ</t>
    </rPh>
    <rPh sb="14" eb="16">
      <t>シュウゼン</t>
    </rPh>
    <rPh sb="16" eb="18">
      <t>ケイカク</t>
    </rPh>
    <rPh sb="19" eb="20">
      <t>アン</t>
    </rPh>
    <rPh sb="21" eb="23">
      <t>ミナオ</t>
    </rPh>
    <phoneticPr fontId="4"/>
  </si>
  <si>
    <t>修繕積立金の支払い方法はどちらが良いですか？</t>
    <rPh sb="16" eb="17">
      <t>イ</t>
    </rPh>
    <phoneticPr fontId="4"/>
  </si>
  <si>
    <t>今回の長期修繕計画見直しのタイミングで、専有部の配管一斉更新を修繕積立金から支払いへ変更するかどうかを判断したい。</t>
    <rPh sb="0" eb="2">
      <t>コンカイ</t>
    </rPh>
    <rPh sb="3" eb="9">
      <t>チョウキシュウゼンケイカク</t>
    </rPh>
    <rPh sb="9" eb="11">
      <t>ミナオ</t>
    </rPh>
    <rPh sb="20" eb="23">
      <t>センユウブ</t>
    </rPh>
    <rPh sb="24" eb="30">
      <t>ハイカンイッセイコウシン</t>
    </rPh>
    <rPh sb="38" eb="40">
      <t>シハラ</t>
    </rPh>
    <rPh sb="42" eb="44">
      <t>ヘンコウ</t>
    </rPh>
    <rPh sb="51" eb="53">
      <t>ハンダン</t>
    </rPh>
    <phoneticPr fontId="4"/>
  </si>
  <si>
    <t>【①『段階増額積立方式』・『均等積立方式』 メリット・デメリット比較】</t>
    <rPh sb="3" eb="5">
      <t>ダンカイ</t>
    </rPh>
    <rPh sb="5" eb="7">
      <t>ゾウガク</t>
    </rPh>
    <rPh sb="7" eb="9">
      <t>ツミタテ</t>
    </rPh>
    <rPh sb="9" eb="11">
      <t>ホウシキ</t>
    </rPh>
    <rPh sb="32" eb="34">
      <t>ヒカク</t>
    </rPh>
    <phoneticPr fontId="4"/>
  </si>
  <si>
    <t>「段階増額積立方式」</t>
    <phoneticPr fontId="4"/>
  </si>
  <si>
    <t>案① 現状</t>
    <rPh sb="0" eb="1">
      <t>アン</t>
    </rPh>
    <rPh sb="3" eb="5">
      <t>ゲンジョウ</t>
    </rPh>
    <phoneticPr fontId="4"/>
  </si>
  <si>
    <t>案②</t>
    <rPh sb="0" eb="1">
      <t>アン</t>
    </rPh>
    <phoneticPr fontId="4"/>
  </si>
  <si>
    <t>「均等積立方式」</t>
    <phoneticPr fontId="4"/>
  </si>
  <si>
    <t>考え方：段階増額方式は、「その時点の所有者が、その時点で必要とされる修繕資金を負担する」</t>
    <phoneticPr fontId="4"/>
  </si>
  <si>
    <t>考え方</t>
    <phoneticPr fontId="4"/>
  </si>
  <si>
    <t>段階増額方式は、「その時点の所有者が、その時点で必要とされる修繕資金を負担する」</t>
    <phoneticPr fontId="4"/>
  </si>
  <si>
    <t>考え方：均等積立方式では、建物や設備の維持管理に生涯必要となる費用を竣工当初からできるだけ均等に按分して負担する</t>
    <phoneticPr fontId="4"/>
  </si>
  <si>
    <t>→将来的に買い替えや、売却などを前提にしている場合は、総支払金額が安くなるケースもある。</t>
    <phoneticPr fontId="4"/>
  </si>
  <si>
    <t>メリット</t>
    <phoneticPr fontId="4"/>
  </si>
  <si>
    <t>デメリット</t>
    <phoneticPr fontId="4"/>
  </si>
  <si>
    <t>均等積立方式は、「建物や設備の維持管理に生涯必要となる費用を竣工当初からできるだけ均等に按分して負担する」</t>
    <phoneticPr fontId="4"/>
  </si>
  <si>
    <t>将来的に買い替えや、売却などを前提にしている場合は、総支払金額が安くなるケースもある。</t>
    <phoneticPr fontId="4"/>
  </si>
  <si>
    <t>→永住することを前提に考えている方にとっては、老後の年金生活を迎える頃に向けてどんどん負担が大きくなる</t>
    <phoneticPr fontId="4"/>
  </si>
  <si>
    <t>永住することを前提に考えている方にとっては、老後の年金生活を迎える頃に向けてどんどん負担が大きくなる。</t>
    <phoneticPr fontId="4"/>
  </si>
  <si>
    <t>→長期にわたって金額の変更がないので、増額のための合意形成について度々取り組む必要がなく、国土交通省が推奨している徴収方式</t>
    <phoneticPr fontId="4"/>
  </si>
  <si>
    <t>長期にわたって金額の変更がないので、増額のための合意形成について度々取り組む必要がなく、国土交通省が推奨している徴収方式</t>
    <phoneticPr fontId="4"/>
  </si>
  <si>
    <t>→比較的築年数が浅いうちは、段階増額に比べて割高</t>
    <phoneticPr fontId="4"/>
  </si>
  <si>
    <t>比較的築年数が浅いうちは、段階増額に比べて割高</t>
    <phoneticPr fontId="4"/>
  </si>
  <si>
    <t>コスト
(支払費用)</t>
    <rPh sb="5" eb="7">
      <t>シハラ</t>
    </rPh>
    <rPh sb="7" eb="9">
      <t>ヒヨウ</t>
    </rPh>
    <phoneticPr fontId="4"/>
  </si>
  <si>
    <t>【各支払いのイメージ図(修繕積立金の金額は長期修繕計画見直し後に決定予定)】</t>
    <rPh sb="1" eb="2">
      <t>カク</t>
    </rPh>
    <rPh sb="2" eb="4">
      <t>シハラ</t>
    </rPh>
    <rPh sb="10" eb="11">
      <t>ズ</t>
    </rPh>
    <rPh sb="12" eb="17">
      <t>シュウゼンツミタテキン</t>
    </rPh>
    <rPh sb="18" eb="20">
      <t>キンガク</t>
    </rPh>
    <rPh sb="21" eb="27">
      <t>チョウキシュウゼンケイカク</t>
    </rPh>
    <rPh sb="27" eb="29">
      <t>ミナオ</t>
    </rPh>
    <rPh sb="30" eb="31">
      <t>ゴ</t>
    </rPh>
    <rPh sb="32" eb="34">
      <t>ケッテイ</t>
    </rPh>
    <rPh sb="34" eb="36">
      <t>ヨテイ</t>
    </rPh>
    <phoneticPr fontId="4"/>
  </si>
  <si>
    <t>現状、駐車場使用料金は、管理費と修繕積立金の会計となっているが、将来的に機械式駐車場更新やEV車普及されると</t>
    <rPh sb="0" eb="2">
      <t>ゲンジョウ</t>
    </rPh>
    <rPh sb="3" eb="6">
      <t>チュウシャジョウ</t>
    </rPh>
    <rPh sb="6" eb="8">
      <t>シヨウ</t>
    </rPh>
    <rPh sb="8" eb="10">
      <t>リョウキン</t>
    </rPh>
    <rPh sb="12" eb="15">
      <t>カンリヒ</t>
    </rPh>
    <rPh sb="16" eb="21">
      <t>シュウゼンツミタテキン</t>
    </rPh>
    <rPh sb="22" eb="24">
      <t>カイケイ</t>
    </rPh>
    <rPh sb="32" eb="35">
      <t>ショウライテキ</t>
    </rPh>
    <rPh sb="36" eb="42">
      <t>キカイシキチュウシャジョウ</t>
    </rPh>
    <rPh sb="42" eb="44">
      <t>コウシン</t>
    </rPh>
    <rPh sb="47" eb="48">
      <t>シャ</t>
    </rPh>
    <rPh sb="48" eb="50">
      <t>フキュウ</t>
    </rPh>
    <phoneticPr fontId="4"/>
  </si>
  <si>
    <t>将来的に合意形成が上手くいかない事が想定される為、駐車場更新工事及びEV車の充電設備追加等の修繕積立金を</t>
    <rPh sb="0" eb="3">
      <t>ショウライテキ</t>
    </rPh>
    <rPh sb="4" eb="8">
      <t>ゴウイケイセイ</t>
    </rPh>
    <rPh sb="9" eb="11">
      <t>ウマ</t>
    </rPh>
    <rPh sb="16" eb="17">
      <t>コト</t>
    </rPh>
    <rPh sb="18" eb="20">
      <t>ソウテイ</t>
    </rPh>
    <rPh sb="23" eb="24">
      <t>タメ</t>
    </rPh>
    <rPh sb="25" eb="30">
      <t>チュウシャジョウコウシン</t>
    </rPh>
    <rPh sb="30" eb="32">
      <t>コウジ</t>
    </rPh>
    <rPh sb="32" eb="33">
      <t>オヨ</t>
    </rPh>
    <rPh sb="36" eb="37">
      <t>シャ</t>
    </rPh>
    <rPh sb="38" eb="42">
      <t>ジュウデンセツビ</t>
    </rPh>
    <rPh sb="42" eb="44">
      <t>ツイカ</t>
    </rPh>
    <rPh sb="44" eb="45">
      <t>トウ</t>
    </rPh>
    <rPh sb="46" eb="51">
      <t>シュウゼンツミタテキン</t>
    </rPh>
    <phoneticPr fontId="4"/>
  </si>
  <si>
    <t>別口座で管理する事で、駐車場の工事するタイミングで合意形成しやすい様に変更するかどうかを、</t>
    <rPh sb="0" eb="1">
      <t>ベツ</t>
    </rPh>
    <rPh sb="1" eb="3">
      <t>コウザ</t>
    </rPh>
    <rPh sb="4" eb="6">
      <t>カンリ</t>
    </rPh>
    <rPh sb="8" eb="9">
      <t>コト</t>
    </rPh>
    <rPh sb="11" eb="13">
      <t>チュウシャ</t>
    </rPh>
    <rPh sb="13" eb="14">
      <t>ジョウ</t>
    </rPh>
    <rPh sb="15" eb="17">
      <t>コウジ</t>
    </rPh>
    <rPh sb="25" eb="29">
      <t>ゴウイケイセイ</t>
    </rPh>
    <rPh sb="33" eb="34">
      <t>ヨウ</t>
    </rPh>
    <rPh sb="35" eb="37">
      <t>ヘンコウ</t>
    </rPh>
    <phoneticPr fontId="4"/>
  </si>
  <si>
    <t>今回の長期修繕計画見直しのタイミングで、変更するかどうかを判断したい。</t>
    <rPh sb="0" eb="2">
      <t>コンカイ</t>
    </rPh>
    <rPh sb="3" eb="9">
      <t>チョウキシュウゼンケイカク</t>
    </rPh>
    <rPh sb="9" eb="11">
      <t>ミナオ</t>
    </rPh>
    <rPh sb="20" eb="22">
      <t>ヘンコウ</t>
    </rPh>
    <rPh sb="29" eb="31">
      <t>ハンダン</t>
    </rPh>
    <phoneticPr fontId="4"/>
  </si>
  <si>
    <t>リンク先：</t>
    <rPh sb="3" eb="4">
      <t>サキ</t>
    </rPh>
    <phoneticPr fontId="4"/>
  </si>
  <si>
    <t>マンション修繕積立金徴収方式「均等積立方式」、「段階増額方式」との違いは？</t>
    <phoneticPr fontId="4"/>
  </si>
  <si>
    <t>情報元：</t>
    <rPh sb="0" eb="3">
      <t>ジョウホウモト</t>
    </rPh>
    <phoneticPr fontId="4"/>
  </si>
  <si>
    <t>株式会社さくら事務所</t>
    <phoneticPr fontId="4"/>
  </si>
  <si>
    <t>https://www.s-mankan.com/information/564/</t>
    <phoneticPr fontId="4"/>
  </si>
  <si>
    <t>修繕積立金支払い方法及び支払い金額が変更する大きな要因を3点織り込みたい為、アンケートで方向性を確認したい。</t>
    <rPh sb="0" eb="2">
      <t>シュウゼン</t>
    </rPh>
    <rPh sb="2" eb="5">
      <t>ツミタテキン</t>
    </rPh>
    <rPh sb="5" eb="7">
      <t>シハラ</t>
    </rPh>
    <rPh sb="8" eb="10">
      <t>ホウホウ</t>
    </rPh>
    <rPh sb="10" eb="11">
      <t>オヨ</t>
    </rPh>
    <rPh sb="12" eb="14">
      <t>シハラ</t>
    </rPh>
    <rPh sb="15" eb="17">
      <t>キンガク</t>
    </rPh>
    <rPh sb="18" eb="20">
      <t>ヘンコウ</t>
    </rPh>
    <rPh sb="22" eb="23">
      <t>オオ</t>
    </rPh>
    <rPh sb="25" eb="27">
      <t>ヨウイン</t>
    </rPh>
    <rPh sb="29" eb="30">
      <t>テン</t>
    </rPh>
    <rPh sb="30" eb="31">
      <t>オ</t>
    </rPh>
    <rPh sb="32" eb="33">
      <t>コ</t>
    </rPh>
    <rPh sb="36" eb="37">
      <t>タメ</t>
    </rPh>
    <rPh sb="44" eb="47">
      <t>ホウコウセイ</t>
    </rPh>
    <rPh sb="48" eb="50">
      <t>カクニン</t>
    </rPh>
    <phoneticPr fontId="4"/>
  </si>
  <si>
    <t>充電設備追加等の工事が必要となる為、駐車場を使用していない方が修繕積立金の使用に関して、</t>
    <rPh sb="0" eb="2">
      <t>ジュウデン</t>
    </rPh>
    <rPh sb="2" eb="4">
      <t>セツビ</t>
    </rPh>
    <rPh sb="4" eb="6">
      <t>ツイカ</t>
    </rPh>
    <rPh sb="6" eb="7">
      <t>トウ</t>
    </rPh>
    <rPh sb="8" eb="10">
      <t>コウジ</t>
    </rPh>
    <rPh sb="11" eb="13">
      <t>ヒツヨウ</t>
    </rPh>
    <rPh sb="16" eb="17">
      <t>タメ</t>
    </rPh>
    <rPh sb="18" eb="21">
      <t>チュウシャジョウ</t>
    </rPh>
    <rPh sb="22" eb="24">
      <t>シヨウ</t>
    </rPh>
    <rPh sb="29" eb="30">
      <t>ホウ</t>
    </rPh>
    <rPh sb="31" eb="33">
      <t>シュウゼン</t>
    </rPh>
    <rPh sb="33" eb="35">
      <t>ツミタテ</t>
    </rPh>
    <rPh sb="35" eb="36">
      <t>キン</t>
    </rPh>
    <rPh sb="37" eb="39">
      <t>シヨウ</t>
    </rPh>
    <rPh sb="40" eb="41">
      <t>カン</t>
    </rPh>
    <phoneticPr fontId="4"/>
  </si>
  <si>
    <t>修繕積立金を 『段階増額積立方式』 か 『均等積立方式』 にするか決めたい。</t>
    <rPh sb="0" eb="5">
      <t>シュウゼンツミタテキン</t>
    </rPh>
    <rPh sb="33" eb="34">
      <t>キ</t>
    </rPh>
    <phoneticPr fontId="4"/>
  </si>
  <si>
    <t>・案② 『均等積立方式』</t>
    <rPh sb="1" eb="2">
      <t>アン</t>
    </rPh>
    <phoneticPr fontId="4"/>
  </si>
  <si>
    <t>・案① 『段階増額積立方式』</t>
    <rPh sb="1" eb="2">
      <t>アン</t>
    </rPh>
    <phoneticPr fontId="4"/>
  </si>
  <si>
    <t>※設問(〇付けと、理由もあれば記載をお願いします。)：(　　　 　)号室、名前(                　 )</t>
    <rPh sb="1" eb="3">
      <t>セツモン</t>
    </rPh>
    <rPh sb="5" eb="6">
      <t>ツ</t>
    </rPh>
    <rPh sb="9" eb="11">
      <t>リユウ</t>
    </rPh>
    <rPh sb="15" eb="17">
      <t>キサイ</t>
    </rPh>
    <rPh sb="19" eb="20">
      <t>ネガ</t>
    </rPh>
    <phoneticPr fontId="4"/>
  </si>
  <si>
    <t>・案① 『各戸個人で負担』</t>
    <rPh sb="1" eb="2">
      <t>アン</t>
    </rPh>
    <rPh sb="5" eb="6">
      <t>カク</t>
    </rPh>
    <rPh sb="6" eb="7">
      <t>ト</t>
    </rPh>
    <rPh sb="7" eb="9">
      <t>コジン</t>
    </rPh>
    <rPh sb="10" eb="12">
      <t>フタン</t>
    </rPh>
    <phoneticPr fontId="4"/>
  </si>
  <si>
    <t>・案② 『修繕積立金で一括費用負担』</t>
    <rPh sb="1" eb="2">
      <t>アン</t>
    </rPh>
    <rPh sb="5" eb="10">
      <t>シュウゼンツミタテキン</t>
    </rPh>
    <rPh sb="11" eb="13">
      <t>イッカツ</t>
    </rPh>
    <rPh sb="13" eb="15">
      <t>ヒヨウ</t>
    </rPh>
    <rPh sb="15" eb="17">
      <t>フタン</t>
    </rPh>
    <phoneticPr fontId="4"/>
  </si>
  <si>
    <t>ご意見や提案内容等があれば、フリーコメントをお願いします。</t>
    <rPh sb="1" eb="3">
      <t>イケン</t>
    </rPh>
    <rPh sb="6" eb="8">
      <t>ナイヨウ</t>
    </rPh>
    <rPh sb="8" eb="9">
      <t>トウ</t>
    </rPh>
    <rPh sb="23" eb="24">
      <t>ネガ</t>
    </rPh>
    <phoneticPr fontId="4"/>
  </si>
  <si>
    <t>マンション専有部の配管更新工事の支払いを『個人負担』か『修繕積立金での負担』にするか決めたい。</t>
    <rPh sb="5" eb="8">
      <t>センユウブ</t>
    </rPh>
    <rPh sb="9" eb="11">
      <t>ハイカン</t>
    </rPh>
    <rPh sb="11" eb="13">
      <t>コウシン</t>
    </rPh>
    <rPh sb="13" eb="15">
      <t>コウジ</t>
    </rPh>
    <rPh sb="16" eb="18">
      <t>シハラ</t>
    </rPh>
    <rPh sb="21" eb="25">
      <t>コジンフタン</t>
    </rPh>
    <rPh sb="28" eb="33">
      <t>シュウゼンツミタテキン</t>
    </rPh>
    <rPh sb="35" eb="37">
      <t>フタン</t>
    </rPh>
    <rPh sb="42" eb="43">
      <t>キ</t>
    </rPh>
    <phoneticPr fontId="4"/>
  </si>
  <si>
    <t>現状、マンション専有部の配管更新工事(目安：約30年～35年目)は、各戸個人で費用を負担する事となっているが、</t>
    <rPh sb="0" eb="2">
      <t>ゲンジョウ</t>
    </rPh>
    <rPh sb="8" eb="11">
      <t>センユウブ</t>
    </rPh>
    <rPh sb="12" eb="14">
      <t>ハイカン</t>
    </rPh>
    <rPh sb="14" eb="16">
      <t>コウシン</t>
    </rPh>
    <rPh sb="16" eb="18">
      <t>コウジ</t>
    </rPh>
    <rPh sb="19" eb="21">
      <t>メヤス</t>
    </rPh>
    <rPh sb="22" eb="23">
      <t>ヤク</t>
    </rPh>
    <rPh sb="25" eb="26">
      <t>ネン</t>
    </rPh>
    <rPh sb="29" eb="30">
      <t>ネン</t>
    </rPh>
    <rPh sb="30" eb="31">
      <t>メ</t>
    </rPh>
    <rPh sb="34" eb="35">
      <t>カク</t>
    </rPh>
    <rPh sb="35" eb="36">
      <t>ト</t>
    </rPh>
    <rPh sb="36" eb="38">
      <t>コジン</t>
    </rPh>
    <rPh sb="39" eb="41">
      <t>ヒヨウ</t>
    </rPh>
    <rPh sb="42" eb="44">
      <t>フタン</t>
    </rPh>
    <rPh sb="46" eb="47">
      <t>コト</t>
    </rPh>
    <phoneticPr fontId="4"/>
  </si>
  <si>
    <t>マンション専有部の配管更新工事の支払いはどちらが良いですか？</t>
    <rPh sb="16" eb="18">
      <t>シハラ</t>
    </rPh>
    <rPh sb="24" eb="25">
      <t>イ</t>
    </rPh>
    <phoneticPr fontId="4"/>
  </si>
  <si>
    <t>駐車場会計の管理方法を決めたい。</t>
    <rPh sb="0" eb="3">
      <t>チュウシャジョウ</t>
    </rPh>
    <rPh sb="3" eb="5">
      <t>カイケイ</t>
    </rPh>
    <rPh sb="6" eb="10">
      <t>カンリホウホウ</t>
    </rPh>
    <rPh sb="11" eb="12">
      <t>キ</t>
    </rPh>
    <phoneticPr fontId="4"/>
  </si>
  <si>
    <t>駐車場会計(特別会計)の修繕積立金はどちらが良いですか？</t>
    <rPh sb="0" eb="5">
      <t>チュウシャジョウカイケイ</t>
    </rPh>
    <rPh sb="6" eb="8">
      <t>トクベツ</t>
    </rPh>
    <rPh sb="8" eb="10">
      <t>カイケイ</t>
    </rPh>
    <rPh sb="12" eb="14">
      <t>シュウゼン</t>
    </rPh>
    <rPh sb="14" eb="16">
      <t>ツミタテ</t>
    </rPh>
    <rPh sb="16" eb="17">
      <t>キン</t>
    </rPh>
    <rPh sb="22" eb="23">
      <t>イ</t>
    </rPh>
    <phoneticPr fontId="4"/>
  </si>
  <si>
    <t>・案① 『特別会計を一括で管理』</t>
    <rPh sb="1" eb="2">
      <t>アン</t>
    </rPh>
    <rPh sb="5" eb="9">
      <t>トクベツカイケイ</t>
    </rPh>
    <rPh sb="10" eb="12">
      <t>イッカツ</t>
    </rPh>
    <rPh sb="13" eb="15">
      <t>カンリ</t>
    </rPh>
    <phoneticPr fontId="4"/>
  </si>
  <si>
    <t>一般的に、配管の交換にかかる費用は30万円程度が目安です。</t>
    <phoneticPr fontId="4"/>
  </si>
  <si>
    <t>しかし交換工事の時、床や壁を解体し、元どおりに直すためにも大工工事や内装工事が必要です。</t>
    <phoneticPr fontId="4"/>
  </si>
  <si>
    <t>そのためトータルでの工事費用は50万円から100万円が目安になります。</t>
    <phoneticPr fontId="4"/>
  </si>
  <si>
    <t>【マンション配管工事にかかる金額】</t>
    <phoneticPr fontId="4"/>
  </si>
  <si>
    <t>「専有部の給排水配管工事を各戸で個別対応」</t>
    <rPh sb="1" eb="4">
      <t>センユウブ</t>
    </rPh>
    <rPh sb="10" eb="12">
      <t>コウジ</t>
    </rPh>
    <rPh sb="13" eb="15">
      <t>カクコ</t>
    </rPh>
    <rPh sb="16" eb="18">
      <t>コベツ</t>
    </rPh>
    <rPh sb="18" eb="20">
      <t>タイオウ</t>
    </rPh>
    <phoneticPr fontId="4"/>
  </si>
  <si>
    <t>内装工事と配管更新の工事時期を各戸で自由に選択が出来る。</t>
    <rPh sb="0" eb="2">
      <t>ナイソウ</t>
    </rPh>
    <rPh sb="2" eb="4">
      <t>コウジ</t>
    </rPh>
    <rPh sb="5" eb="7">
      <t>ハイカン</t>
    </rPh>
    <rPh sb="7" eb="9">
      <t>コウシン</t>
    </rPh>
    <rPh sb="10" eb="12">
      <t>コウジ</t>
    </rPh>
    <rPh sb="12" eb="14">
      <t>ジキ</t>
    </rPh>
    <rPh sb="15" eb="16">
      <t>カク</t>
    </rPh>
    <rPh sb="16" eb="17">
      <t>ト</t>
    </rPh>
    <rPh sb="18" eb="20">
      <t>ジユウ</t>
    </rPh>
    <rPh sb="21" eb="23">
      <t>センタク</t>
    </rPh>
    <rPh sb="24" eb="26">
      <t>デキ</t>
    </rPh>
    <phoneticPr fontId="4"/>
  </si>
  <si>
    <t>専有部の配管工事を約30年～35年目以降でしない場合、漏水事故件数によっては、マンション共用部の火災保険自体に加入が出来なくリスクがある。</t>
    <rPh sb="0" eb="3">
      <t>センユウブ</t>
    </rPh>
    <rPh sb="4" eb="6">
      <t>ハイカン</t>
    </rPh>
    <rPh sb="6" eb="8">
      <t>コウジ</t>
    </rPh>
    <rPh sb="18" eb="20">
      <t>イコウ</t>
    </rPh>
    <rPh sb="24" eb="26">
      <t>バアイ</t>
    </rPh>
    <rPh sb="27" eb="29">
      <t>ロウスイ</t>
    </rPh>
    <rPh sb="29" eb="31">
      <t>ジコ</t>
    </rPh>
    <rPh sb="31" eb="33">
      <t>ケンスウ</t>
    </rPh>
    <rPh sb="44" eb="47">
      <t>キョウヨウブ</t>
    </rPh>
    <rPh sb="48" eb="50">
      <t>カサイ</t>
    </rPh>
    <rPh sb="50" eb="52">
      <t>ホケン</t>
    </rPh>
    <rPh sb="52" eb="54">
      <t>ジタイ</t>
    </rPh>
    <rPh sb="55" eb="57">
      <t>カニュウ</t>
    </rPh>
    <rPh sb="58" eb="60">
      <t>デキ</t>
    </rPh>
    <phoneticPr fontId="4"/>
  </si>
  <si>
    <t>配管更新工事の予定を各戸で合わせる必要がある。</t>
    <rPh sb="0" eb="4">
      <t>ハイカンコウシン</t>
    </rPh>
    <rPh sb="4" eb="6">
      <t>コウジ</t>
    </rPh>
    <rPh sb="7" eb="9">
      <t>ヨテイ</t>
    </rPh>
    <rPh sb="10" eb="12">
      <t>カクト</t>
    </rPh>
    <rPh sb="13" eb="14">
      <t>ア</t>
    </rPh>
    <rPh sb="17" eb="19">
      <t>ヒツヨウ</t>
    </rPh>
    <phoneticPr fontId="4"/>
  </si>
  <si>
    <t>一括で給排水配管の更新工事した方が個別に支払いするよりも安い場合が多い。</t>
    <phoneticPr fontId="4"/>
  </si>
  <si>
    <t>月々の修繕積立金を多少値上げする必要がある。金額は長期修繕計画見直し後に確認予定。</t>
    <rPh sb="0" eb="2">
      <t>ツキヅキ</t>
    </rPh>
    <rPh sb="3" eb="8">
      <t>シュウゼンツミタテキン</t>
    </rPh>
    <rPh sb="9" eb="11">
      <t>タショウ</t>
    </rPh>
    <rPh sb="11" eb="13">
      <t>ネア</t>
    </rPh>
    <rPh sb="16" eb="18">
      <t>ヒツヨウ</t>
    </rPh>
    <rPh sb="22" eb="24">
      <t>キンガク</t>
    </rPh>
    <rPh sb="25" eb="33">
      <t>チョウキシュウゼンケイカクミナオ</t>
    </rPh>
    <rPh sb="34" eb="35">
      <t>ゴ</t>
    </rPh>
    <rPh sb="36" eb="38">
      <t>カクニン</t>
    </rPh>
    <rPh sb="38" eb="40">
      <t>ヨテイ</t>
    </rPh>
    <phoneticPr fontId="4"/>
  </si>
  <si>
    <t>各戸個人で約30年～35年目を目途に、50～100万円が一括支払いする必要があり、貯蓄が無い場合、支払い出来ないケースがある。</t>
    <rPh sb="0" eb="1">
      <t>カク</t>
    </rPh>
    <rPh sb="1" eb="2">
      <t>ト</t>
    </rPh>
    <rPh sb="2" eb="4">
      <t>コジン</t>
    </rPh>
    <rPh sb="13" eb="14">
      <t>メ</t>
    </rPh>
    <rPh sb="15" eb="17">
      <t>メド</t>
    </rPh>
    <rPh sb="26" eb="27">
      <t>エン</t>
    </rPh>
    <rPh sb="28" eb="30">
      <t>イッカツ</t>
    </rPh>
    <rPh sb="30" eb="32">
      <t>シハラ</t>
    </rPh>
    <rPh sb="35" eb="37">
      <t>ヒツヨウ</t>
    </rPh>
    <rPh sb="41" eb="43">
      <t>チョチク</t>
    </rPh>
    <rPh sb="44" eb="45">
      <t>ナ</t>
    </rPh>
    <rPh sb="46" eb="48">
      <t>バアイ</t>
    </rPh>
    <rPh sb="49" eb="51">
      <t>シハラ</t>
    </rPh>
    <rPh sb="52" eb="54">
      <t>デキ</t>
    </rPh>
    <phoneticPr fontId="4"/>
  </si>
  <si>
    <t>給排水配管工事分について、今まで通り月々の修繕積立金を支払う必要が無い。</t>
    <rPh sb="0" eb="3">
      <t>キュウハイスイ</t>
    </rPh>
    <rPh sb="3" eb="5">
      <t>ハイカン</t>
    </rPh>
    <rPh sb="5" eb="7">
      <t>コウジ</t>
    </rPh>
    <rPh sb="7" eb="8">
      <t>ブン</t>
    </rPh>
    <rPh sb="13" eb="14">
      <t>イマ</t>
    </rPh>
    <rPh sb="16" eb="17">
      <t>トオ</t>
    </rPh>
    <rPh sb="18" eb="20">
      <t>ツキヅキ</t>
    </rPh>
    <rPh sb="21" eb="26">
      <t>シュウゼンツミタテキン</t>
    </rPh>
    <rPh sb="27" eb="29">
      <t>シハラ</t>
    </rPh>
    <rPh sb="30" eb="32">
      <t>ヒツヨウ</t>
    </rPh>
    <rPh sb="33" eb="34">
      <t>ナ</t>
    </rPh>
    <phoneticPr fontId="4"/>
  </si>
  <si>
    <t>ある程度計画的に修繕時期を決められる。</t>
    <rPh sb="2" eb="4">
      <t>テイド</t>
    </rPh>
    <rPh sb="4" eb="7">
      <t>ケイカクテキ</t>
    </rPh>
    <rPh sb="8" eb="10">
      <t>シュウゼン</t>
    </rPh>
    <rPh sb="10" eb="12">
      <t>ジキ</t>
    </rPh>
    <rPh sb="13" eb="14">
      <t>キ</t>
    </rPh>
    <phoneticPr fontId="4"/>
  </si>
  <si>
    <t>修繕時期を逃したりした場合、漏水事故のリスクが高まる。</t>
    <rPh sb="0" eb="4">
      <t>シュウゼンジキ</t>
    </rPh>
    <rPh sb="5" eb="6">
      <t>ノガ</t>
    </rPh>
    <rPh sb="11" eb="13">
      <t>バアイ</t>
    </rPh>
    <rPh sb="14" eb="18">
      <t>ロウスイジコ</t>
    </rPh>
    <rPh sb="23" eb="24">
      <t>タカ</t>
    </rPh>
    <phoneticPr fontId="4"/>
  </si>
  <si>
    <t>専有部の内装工事や配管種類等を各戸で自由に選択が出来る。</t>
    <rPh sb="0" eb="3">
      <t>センユウブ</t>
    </rPh>
    <rPh sb="4" eb="6">
      <t>ナイソウ</t>
    </rPh>
    <rPh sb="6" eb="8">
      <t>コウジ</t>
    </rPh>
    <rPh sb="9" eb="11">
      <t>ハイカン</t>
    </rPh>
    <rPh sb="11" eb="13">
      <t>シュルイ</t>
    </rPh>
    <rPh sb="13" eb="14">
      <t>トウ</t>
    </rPh>
    <rPh sb="15" eb="17">
      <t>カクト</t>
    </rPh>
    <rPh sb="18" eb="20">
      <t>ジユウ</t>
    </rPh>
    <rPh sb="21" eb="23">
      <t>センタク</t>
    </rPh>
    <rPh sb="24" eb="26">
      <t>デキ</t>
    </rPh>
    <phoneticPr fontId="4"/>
  </si>
  <si>
    <t>マンション専有部の漏水事故が発生した場合、管理組合が主導して、一括して配管工事＆内装工事を効率的に工事が出来る。</t>
    <rPh sb="5" eb="8">
      <t>センユウブ</t>
    </rPh>
    <rPh sb="9" eb="13">
      <t>ロウスイジコ</t>
    </rPh>
    <rPh sb="14" eb="16">
      <t>ハッセイ</t>
    </rPh>
    <rPh sb="18" eb="20">
      <t>バアイ</t>
    </rPh>
    <rPh sb="21" eb="25">
      <t>カンリクミアイ</t>
    </rPh>
    <rPh sb="26" eb="28">
      <t>シュドウ</t>
    </rPh>
    <rPh sb="31" eb="33">
      <t>イッカツ</t>
    </rPh>
    <rPh sb="37" eb="39">
      <t>コウジ</t>
    </rPh>
    <rPh sb="45" eb="48">
      <t>コウリツテキ</t>
    </rPh>
    <rPh sb="49" eb="51">
      <t>コウジ</t>
    </rPh>
    <rPh sb="52" eb="54">
      <t>デキ</t>
    </rPh>
    <phoneticPr fontId="4"/>
  </si>
  <si>
    <t>「専有部の給排水配管一括工事を修繕積立金でマンション全体で対応」</t>
    <rPh sb="1" eb="4">
      <t>センユウブ</t>
    </rPh>
    <rPh sb="5" eb="6">
      <t>キュウ</t>
    </rPh>
    <rPh sb="6" eb="8">
      <t>ハイスイ</t>
    </rPh>
    <rPh sb="8" eb="10">
      <t>ハイカン</t>
    </rPh>
    <rPh sb="10" eb="12">
      <t>イッカツ</t>
    </rPh>
    <rPh sb="12" eb="14">
      <t>コウジ</t>
    </rPh>
    <rPh sb="15" eb="17">
      <t>シュウゼン</t>
    </rPh>
    <rPh sb="17" eb="19">
      <t>ツミタテ</t>
    </rPh>
    <rPh sb="19" eb="20">
      <t>キン</t>
    </rPh>
    <rPh sb="26" eb="28">
      <t>ゼンタイ</t>
    </rPh>
    <rPh sb="29" eb="31">
      <t>タイオウ</t>
    </rPh>
    <phoneticPr fontId="4"/>
  </si>
  <si>
    <t>マンション全体で合意形成する事が難しい。</t>
    <rPh sb="5" eb="7">
      <t>ゼンタイ</t>
    </rPh>
    <rPh sb="8" eb="12">
      <t>ゴウイケイセイ</t>
    </rPh>
    <rPh sb="14" eb="15">
      <t>コト</t>
    </rPh>
    <rPh sb="16" eb="17">
      <t>ムズカ</t>
    </rPh>
    <phoneticPr fontId="4"/>
  </si>
  <si>
    <t>時間</t>
    <rPh sb="0" eb="2">
      <t>ジカン</t>
    </rPh>
    <phoneticPr fontId="4"/>
  </si>
  <si>
    <t>https://sumai-step.com/column/article/3089/</t>
    <phoneticPr fontId="4"/>
  </si>
  <si>
    <t>【② マンション専有部の配管更新工事 個別対応/一括対応 メリット・デメリット比較】　</t>
    <rPh sb="16" eb="18">
      <t>コウジ</t>
    </rPh>
    <rPh sb="19" eb="21">
      <t>コベツ</t>
    </rPh>
    <rPh sb="21" eb="23">
      <t>タイオウ</t>
    </rPh>
    <rPh sb="24" eb="26">
      <t>イッカツ</t>
    </rPh>
    <rPh sb="26" eb="28">
      <t>タイオウ</t>
    </rPh>
    <rPh sb="39" eb="41">
      <t>ヒカク</t>
    </rPh>
    <phoneticPr fontId="4"/>
  </si>
  <si>
    <t>マンションの配管工事｜経年劣化による取り替え時期と見積もり</t>
    <phoneticPr fontId="4"/>
  </si>
  <si>
    <t>すまいステップ</t>
    <phoneticPr fontId="4"/>
  </si>
  <si>
    <t>(※尚、このマンションとしての工事見積り自体は未実施です。)</t>
    <rPh sb="2" eb="3">
      <t>ナオ</t>
    </rPh>
    <rPh sb="15" eb="17">
      <t>コウジ</t>
    </rPh>
    <rPh sb="20" eb="22">
      <t>ジタイ</t>
    </rPh>
    <phoneticPr fontId="4"/>
  </si>
  <si>
    <t>駐車場使用していない人が得する。</t>
    <rPh sb="0" eb="3">
      <t>チュウシャジョウ</t>
    </rPh>
    <rPh sb="3" eb="5">
      <t>シヨウ</t>
    </rPh>
    <rPh sb="10" eb="11">
      <t>ヒト</t>
    </rPh>
    <rPh sb="12" eb="13">
      <t>トク</t>
    </rPh>
    <phoneticPr fontId="4"/>
  </si>
  <si>
    <t>駐車場使用して駐車場料金を支払いしている人の負担を増える。</t>
    <rPh sb="3" eb="5">
      <t>シヨウ</t>
    </rPh>
    <rPh sb="7" eb="10">
      <t>チュウシャジョウ</t>
    </rPh>
    <phoneticPr fontId="4"/>
  </si>
  <si>
    <t>銀行口座が少ない方が口座管理が楽である。</t>
    <rPh sb="0" eb="4">
      <t>ギンコウコウザ</t>
    </rPh>
    <rPh sb="5" eb="6">
      <t>スク</t>
    </rPh>
    <rPh sb="8" eb="9">
      <t>ホウ</t>
    </rPh>
    <rPh sb="10" eb="12">
      <t>コウザ</t>
    </rPh>
    <rPh sb="12" eb="14">
      <t>カンリ</t>
    </rPh>
    <rPh sb="15" eb="16">
      <t>ラク</t>
    </rPh>
    <phoneticPr fontId="4"/>
  </si>
  <si>
    <t>駐車場関連工事(機械式駐車場更新やEV車用の充電設備設置等)する際に、マンション全体で合意形成する事が難しい。</t>
    <rPh sb="0" eb="3">
      <t>チュウシャジョウ</t>
    </rPh>
    <rPh sb="3" eb="5">
      <t>カンレン</t>
    </rPh>
    <rPh sb="5" eb="7">
      <t>コウジ</t>
    </rPh>
    <rPh sb="8" eb="16">
      <t>キカイシキチュウシャジョウコウシン</t>
    </rPh>
    <rPh sb="19" eb="20">
      <t>シャ</t>
    </rPh>
    <rPh sb="20" eb="21">
      <t>ヨウ</t>
    </rPh>
    <rPh sb="22" eb="24">
      <t>ジュウデン</t>
    </rPh>
    <rPh sb="24" eb="26">
      <t>セツビ</t>
    </rPh>
    <rPh sb="26" eb="28">
      <t>セッチ</t>
    </rPh>
    <rPh sb="28" eb="29">
      <t>トウ</t>
    </rPh>
    <rPh sb="32" eb="33">
      <t>サイ</t>
    </rPh>
    <phoneticPr fontId="4"/>
  </si>
  <si>
    <t>別会計にする事で、駐車場関連工事(機械式駐車場更新やEV車用の充電設備設置等)する際に、マンション全体で合意形成する事が比較的簡単になる。</t>
    <rPh sb="0" eb="1">
      <t>ベツ</t>
    </rPh>
    <rPh sb="1" eb="3">
      <t>カイケイ</t>
    </rPh>
    <rPh sb="6" eb="7">
      <t>コト</t>
    </rPh>
    <rPh sb="60" eb="63">
      <t>ヒカクテキ</t>
    </rPh>
    <rPh sb="63" eb="65">
      <t>カンタン</t>
    </rPh>
    <phoneticPr fontId="4"/>
  </si>
  <si>
    <t>「前年12月の駐車場稼働率40％を管理費(一般会計)にして、残りの60％を修繕積立金(特別会計)に回しており、駐車場会計は他の修繕積立金と合算している。」</t>
    <phoneticPr fontId="4"/>
  </si>
  <si>
    <t>案③</t>
    <rPh sb="0" eb="1">
      <t>アン</t>
    </rPh>
    <phoneticPr fontId="4"/>
  </si>
  <si>
    <t>※フラット化工事後のプレシス本厚木コンフォート 機械式駐車場＆福祉駐車場枠一覧 (2021年7月末時点)</t>
    <rPh sb="5" eb="6">
      <t>カ</t>
    </rPh>
    <rPh sb="6" eb="8">
      <t>コウジ</t>
    </rPh>
    <rPh sb="8" eb="9">
      <t>ゴ</t>
    </rPh>
    <rPh sb="14" eb="17">
      <t>ホンアツギ</t>
    </rPh>
    <rPh sb="24" eb="27">
      <t>キカイシキ</t>
    </rPh>
    <rPh sb="27" eb="29">
      <t>チュウシャ</t>
    </rPh>
    <rPh sb="29" eb="30">
      <t>ジョウ</t>
    </rPh>
    <rPh sb="31" eb="36">
      <t>フクシチュウシャジョウ</t>
    </rPh>
    <rPh sb="36" eb="37">
      <t>ワク</t>
    </rPh>
    <rPh sb="37" eb="39">
      <t>イチラン</t>
    </rPh>
    <rPh sb="45" eb="46">
      <t>ネン</t>
    </rPh>
    <rPh sb="47" eb="48">
      <t>ガツ</t>
    </rPh>
    <rPh sb="48" eb="49">
      <t>マツ</t>
    </rPh>
    <rPh sb="49" eb="51">
      <t>ジテン</t>
    </rPh>
    <phoneticPr fontId="30"/>
  </si>
  <si>
    <t>← 道路側(南側)</t>
    <phoneticPr fontId="30"/>
  </si>
  <si>
    <t>機械式駐車場</t>
    <rPh sb="0" eb="3">
      <t>キカイシキ</t>
    </rPh>
    <rPh sb="3" eb="6">
      <t>チュウシャジョウ</t>
    </rPh>
    <phoneticPr fontId="30"/>
  </si>
  <si>
    <t>ターンテーブル側(北側) →</t>
    <rPh sb="7" eb="8">
      <t>ガワ</t>
    </rPh>
    <rPh sb="9" eb="11">
      <t>キタガワ</t>
    </rPh>
    <phoneticPr fontId="30"/>
  </si>
  <si>
    <t>地上3F</t>
    <rPh sb="0" eb="2">
      <t>チジョウ</t>
    </rPh>
    <phoneticPr fontId="30"/>
  </si>
  <si>
    <t>番号(No.)</t>
    <rPh sb="0" eb="2">
      <t>バンゴウ</t>
    </rPh>
    <phoneticPr fontId="30"/>
  </si>
  <si>
    <t>全高制限</t>
    <rPh sb="0" eb="2">
      <t>ゼンコウ</t>
    </rPh>
    <rPh sb="2" eb="4">
      <t>セイゲン</t>
    </rPh>
    <phoneticPr fontId="30"/>
  </si>
  <si>
    <t>[mm]</t>
    <phoneticPr fontId="30"/>
  </si>
  <si>
    <t>号室</t>
    <rPh sb="0" eb="2">
      <t>ゴウシツ</t>
    </rPh>
    <phoneticPr fontId="30"/>
  </si>
  <si>
    <t>メーカー</t>
    <phoneticPr fontId="30"/>
  </si>
  <si>
    <t>車種</t>
    <rPh sb="0" eb="2">
      <t>シャシュ</t>
    </rPh>
    <phoneticPr fontId="30"/>
  </si>
  <si>
    <t>全高</t>
    <rPh sb="0" eb="2">
      <t>ゼンコウ</t>
    </rPh>
    <phoneticPr fontId="30"/>
  </si>
  <si>
    <t>高さ整合性</t>
    <rPh sb="0" eb="1">
      <t>タカ</t>
    </rPh>
    <rPh sb="2" eb="5">
      <t>セイゴウセイ</t>
    </rPh>
    <phoneticPr fontId="30"/>
  </si>
  <si>
    <t>条件式</t>
    <rPh sb="0" eb="2">
      <t>ジョウケン</t>
    </rPh>
    <rPh sb="2" eb="3">
      <t>シキ</t>
    </rPh>
    <phoneticPr fontId="30"/>
  </si>
  <si>
    <t>1550mm以下の場合一致</t>
    <rPh sb="6" eb="8">
      <t>イカ</t>
    </rPh>
    <rPh sb="9" eb="11">
      <t>バアイ</t>
    </rPh>
    <rPh sb="11" eb="13">
      <t>イッチ</t>
    </rPh>
    <phoneticPr fontId="30"/>
  </si>
  <si>
    <t>地上2F</t>
    <rPh sb="0" eb="2">
      <t>チジョウ</t>
    </rPh>
    <phoneticPr fontId="30"/>
  </si>
  <si>
    <t>地上1F</t>
    <rPh sb="0" eb="2">
      <t>チジョウ</t>
    </rPh>
    <phoneticPr fontId="30"/>
  </si>
  <si>
    <t>29(福祉車両)</t>
    <rPh sb="3" eb="5">
      <t>フクシ</t>
    </rPh>
    <rPh sb="5" eb="7">
      <t>シャリョウ</t>
    </rPh>
    <phoneticPr fontId="30"/>
  </si>
  <si>
    <t>1750～2100mmの場合一致</t>
    <rPh sb="12" eb="14">
      <t>バアイ</t>
    </rPh>
    <rPh sb="14" eb="16">
      <t>イッチ</t>
    </rPh>
    <phoneticPr fontId="30"/>
  </si>
  <si>
    <t>1750～2100mmの場合一致</t>
    <phoneticPr fontId="4"/>
  </si>
  <si>
    <t>地下1F</t>
    <rPh sb="0" eb="2">
      <t>チカ</t>
    </rPh>
    <phoneticPr fontId="30"/>
  </si>
  <si>
    <t>　</t>
    <phoneticPr fontId="4"/>
  </si>
  <si>
    <t>1550～1750mmの場合一致</t>
    <phoneticPr fontId="30"/>
  </si>
  <si>
    <t>地下2F</t>
    <rPh sb="0" eb="2">
      <t>チカ</t>
    </rPh>
    <phoneticPr fontId="30"/>
  </si>
  <si>
    <t>※契約状況による機械式駐車場の損益計算表 (2022年1月2日時点)</t>
    <rPh sb="1" eb="3">
      <t>ケイヤク</t>
    </rPh>
    <rPh sb="3" eb="5">
      <t>ジョウキョウ</t>
    </rPh>
    <rPh sb="8" eb="11">
      <t>キカイシキ</t>
    </rPh>
    <rPh sb="11" eb="14">
      <t>チュウシャジョウ</t>
    </rPh>
    <rPh sb="15" eb="17">
      <t>ソンエキ</t>
    </rPh>
    <rPh sb="17" eb="20">
      <t>ケイサンヒョウ</t>
    </rPh>
    <rPh sb="26" eb="27">
      <t>ネン</t>
    </rPh>
    <rPh sb="28" eb="29">
      <t>ガツ</t>
    </rPh>
    <rPh sb="30" eb="31">
      <t>ニチ</t>
    </rPh>
    <rPh sb="31" eb="33">
      <t>ジテン</t>
    </rPh>
    <phoneticPr fontId="35"/>
  </si>
  <si>
    <t>◎駐車場の契約状況</t>
    <rPh sb="1" eb="4">
      <t>チュウシャジョウ</t>
    </rPh>
    <rPh sb="5" eb="7">
      <t>ケイヤク</t>
    </rPh>
    <rPh sb="7" eb="9">
      <t>ジョウキョウ</t>
    </rPh>
    <phoneticPr fontId="35"/>
  </si>
  <si>
    <t>種別</t>
    <rPh sb="0" eb="2">
      <t>シュベツ</t>
    </rPh>
    <phoneticPr fontId="35"/>
  </si>
  <si>
    <t>B2</t>
    <phoneticPr fontId="35"/>
  </si>
  <si>
    <t>B1</t>
    <phoneticPr fontId="35"/>
  </si>
  <si>
    <t>1F</t>
    <phoneticPr fontId="35"/>
  </si>
  <si>
    <t>2F</t>
    <phoneticPr fontId="35"/>
  </si>
  <si>
    <t>3F</t>
    <phoneticPr fontId="35"/>
  </si>
  <si>
    <t>福祉</t>
    <rPh sb="0" eb="2">
      <t>フクシ</t>
    </rPh>
    <phoneticPr fontId="35"/>
  </si>
  <si>
    <t>料金(円)</t>
    <rPh sb="0" eb="2">
      <t>リョウキン</t>
    </rPh>
    <rPh sb="3" eb="4">
      <t>エン</t>
    </rPh>
    <phoneticPr fontId="35"/>
  </si>
  <si>
    <t>全高(mm)</t>
    <rPh sb="0" eb="2">
      <t>ゼンコウ</t>
    </rPh>
    <phoneticPr fontId="35"/>
  </si>
  <si>
    <t>－</t>
    <phoneticPr fontId="35"/>
  </si>
  <si>
    <t>フラット化→</t>
    <rPh sb="4" eb="5">
      <t>カ</t>
    </rPh>
    <phoneticPr fontId="4"/>
  </si>
  <si>
    <t>○</t>
  </si>
  <si>
    <t>○</t>
    <phoneticPr fontId="35"/>
  </si>
  <si>
    <t>×</t>
  </si>
  <si>
    <t>◎駐車場収入(現状)</t>
    <rPh sb="1" eb="4">
      <t>チュウシャジョウ</t>
    </rPh>
    <rPh sb="4" eb="6">
      <t>シュウニュウ</t>
    </rPh>
    <rPh sb="7" eb="9">
      <t>ゲンジョウ</t>
    </rPh>
    <phoneticPr fontId="35"/>
  </si>
  <si>
    <t>◎駐車場収入(稼働率100％の場合)</t>
    <rPh sb="1" eb="4">
      <t>チュウシャジョウ</t>
    </rPh>
    <rPh sb="4" eb="6">
      <t>シュウニュウ</t>
    </rPh>
    <rPh sb="7" eb="10">
      <t>カドウリツ</t>
    </rPh>
    <rPh sb="15" eb="17">
      <t>バアイ</t>
    </rPh>
    <phoneticPr fontId="35"/>
  </si>
  <si>
    <t>◎駐車場収入(機械式駐車場No.1~No.13が空きの場合)</t>
    <rPh sb="1" eb="4">
      <t>チュウシャジョウ</t>
    </rPh>
    <rPh sb="4" eb="6">
      <t>シュウニュウ</t>
    </rPh>
    <rPh sb="7" eb="13">
      <t>キカイシキチュウシャジョウ</t>
    </rPh>
    <rPh sb="24" eb="25">
      <t>ア</t>
    </rPh>
    <rPh sb="27" eb="29">
      <t>バアイ</t>
    </rPh>
    <phoneticPr fontId="35"/>
  </si>
  <si>
    <t>駐車場契約台数</t>
    <rPh sb="0" eb="3">
      <t>チュウシャジョウ</t>
    </rPh>
    <rPh sb="3" eb="5">
      <t>ケイヤク</t>
    </rPh>
    <rPh sb="5" eb="7">
      <t>ダイスウ</t>
    </rPh>
    <phoneticPr fontId="35"/>
  </si>
  <si>
    <t>駐車場契約台数</t>
    <rPh sb="0" eb="3">
      <t>チュウシャジョウ</t>
    </rPh>
    <rPh sb="3" eb="5">
      <t>ケイヤク</t>
    </rPh>
    <phoneticPr fontId="35"/>
  </si>
  <si>
    <t>駐車場収入合計/月</t>
    <rPh sb="0" eb="3">
      <t>チュウシャジョウ</t>
    </rPh>
    <rPh sb="3" eb="5">
      <t>シュウニュウ</t>
    </rPh>
    <rPh sb="5" eb="7">
      <t>ゴウケイ</t>
    </rPh>
    <rPh sb="8" eb="9">
      <t>ツキ</t>
    </rPh>
    <phoneticPr fontId="35"/>
  </si>
  <si>
    <t>駐車場収入合計/年</t>
    <rPh sb="0" eb="3">
      <t>チュウシャジョウ</t>
    </rPh>
    <rPh sb="3" eb="5">
      <t>シュウニュウ</t>
    </rPh>
    <rPh sb="5" eb="7">
      <t>ゴウケイ</t>
    </rPh>
    <rPh sb="8" eb="9">
      <t>ネン</t>
    </rPh>
    <phoneticPr fontId="35"/>
  </si>
  <si>
    <t>世帯数</t>
    <rPh sb="0" eb="3">
      <t>セタイスウ</t>
    </rPh>
    <phoneticPr fontId="35"/>
  </si>
  <si>
    <t>◎駐車場収入まとめ(現状)</t>
    <rPh sb="1" eb="4">
      <t>チュウシャジョウ</t>
    </rPh>
    <rPh sb="4" eb="6">
      <t>シュウニュウ</t>
    </rPh>
    <rPh sb="10" eb="12">
      <t>ゲンジョウ</t>
    </rPh>
    <phoneticPr fontId="35"/>
  </si>
  <si>
    <t>組合支出</t>
    <rPh sb="0" eb="2">
      <t>クミアイ</t>
    </rPh>
    <rPh sb="2" eb="4">
      <t>シシュツ</t>
    </rPh>
    <phoneticPr fontId="35"/>
  </si>
  <si>
    <t>円/年</t>
    <phoneticPr fontId="35"/>
  </si>
  <si>
    <t>一般会計+特別会計</t>
    <rPh sb="0" eb="4">
      <t>イッパンカイケイ</t>
    </rPh>
    <rPh sb="5" eb="7">
      <t>トクベツ</t>
    </rPh>
    <rPh sb="7" eb="9">
      <t>カイケイ</t>
    </rPh>
    <phoneticPr fontId="35"/>
  </si>
  <si>
    <t>一般会計</t>
    <rPh sb="0" eb="2">
      <t>イッパン</t>
    </rPh>
    <rPh sb="2" eb="4">
      <t>カイケイ</t>
    </rPh>
    <phoneticPr fontId="35"/>
  </si>
  <si>
    <t>・・・前年度12月の稼働率40％を管理費としている。</t>
    <rPh sb="3" eb="6">
      <t>ゼンネンド</t>
    </rPh>
    <rPh sb="8" eb="9">
      <t>ガツ</t>
    </rPh>
    <rPh sb="10" eb="13">
      <t>カドウリツ</t>
    </rPh>
    <rPh sb="17" eb="20">
      <t>カンリヒ</t>
    </rPh>
    <phoneticPr fontId="35"/>
  </si>
  <si>
    <t>特別会計</t>
    <rPh sb="0" eb="2">
      <t>トクベツ</t>
    </rPh>
    <rPh sb="2" eb="4">
      <t>カイケイ</t>
    </rPh>
    <phoneticPr fontId="35"/>
  </si>
  <si>
    <t>・・・修繕費に回っている予算</t>
    <rPh sb="3" eb="6">
      <t>シュウゼンヒ</t>
    </rPh>
    <rPh sb="7" eb="8">
      <t>マワ</t>
    </rPh>
    <rPh sb="12" eb="14">
      <t>ヨサン</t>
    </rPh>
    <phoneticPr fontId="35"/>
  </si>
  <si>
    <t>組合損益(円/年)</t>
    <rPh sb="0" eb="2">
      <t>クミアイ</t>
    </rPh>
    <rPh sb="2" eb="4">
      <t>ソンエキ</t>
    </rPh>
    <phoneticPr fontId="35"/>
  </si>
  <si>
    <t>損益(20年間)</t>
    <rPh sb="0" eb="2">
      <t>ソンエキ</t>
    </rPh>
    <rPh sb="5" eb="6">
      <t>ネン</t>
    </rPh>
    <rPh sb="6" eb="7">
      <t>カン</t>
    </rPh>
    <phoneticPr fontId="35"/>
  </si>
  <si>
    <t>料金改定(月/20年)</t>
    <rPh sb="0" eb="2">
      <t>リョウキン</t>
    </rPh>
    <rPh sb="2" eb="4">
      <t>カイテイ</t>
    </rPh>
    <rPh sb="5" eb="6">
      <t>ツキ</t>
    </rPh>
    <rPh sb="9" eb="10">
      <t>ネン</t>
    </rPh>
    <phoneticPr fontId="35"/>
  </si>
  <si>
    <t>全員で負担(月)</t>
    <rPh sb="0" eb="2">
      <t>ゼンイン</t>
    </rPh>
    <rPh sb="3" eb="5">
      <t>フタン</t>
    </rPh>
    <rPh sb="6" eb="7">
      <t>ツキ</t>
    </rPh>
    <phoneticPr fontId="35"/>
  </si>
  <si>
    <t>伏見現在</t>
    <rPh sb="0" eb="2">
      <t>フシミ</t>
    </rPh>
    <rPh sb="2" eb="4">
      <t>ゲンザイ</t>
    </rPh>
    <phoneticPr fontId="35"/>
  </si>
  <si>
    <t>1200円値上げ</t>
    <rPh sb="4" eb="5">
      <t>エン</t>
    </rPh>
    <rPh sb="5" eb="7">
      <t>ネア</t>
    </rPh>
    <phoneticPr fontId="35"/>
  </si>
  <si>
    <t>伏見改定後</t>
    <rPh sb="0" eb="2">
      <t>フシミ</t>
    </rPh>
    <rPh sb="2" eb="4">
      <t>カイテイ</t>
    </rPh>
    <rPh sb="4" eb="5">
      <t>ゴ</t>
    </rPh>
    <phoneticPr fontId="35"/>
  </si>
  <si>
    <t>テクノパーク(参考)</t>
    <rPh sb="7" eb="9">
      <t>サンコウ</t>
    </rPh>
    <phoneticPr fontId="35"/>
  </si>
  <si>
    <t>円/回</t>
    <rPh sb="0" eb="1">
      <t>エン</t>
    </rPh>
    <rPh sb="2" eb="3">
      <t>カイ</t>
    </rPh>
    <phoneticPr fontId="35"/>
  </si>
  <si>
    <t>機械式駐車場更新</t>
    <rPh sb="0" eb="2">
      <t>キカイ</t>
    </rPh>
    <rPh sb="2" eb="3">
      <t>シキ</t>
    </rPh>
    <rPh sb="3" eb="5">
      <t>チュウシャ</t>
    </rPh>
    <rPh sb="5" eb="6">
      <t>ジョウ</t>
    </rPh>
    <rPh sb="6" eb="8">
      <t>コウシン</t>
    </rPh>
    <phoneticPr fontId="35"/>
  </si>
  <si>
    <t>・・・20年目/回と想定</t>
    <rPh sb="5" eb="6">
      <t>ネン</t>
    </rPh>
    <rPh sb="6" eb="7">
      <t>メ</t>
    </rPh>
    <rPh sb="8" eb="9">
      <t>カイ</t>
    </rPh>
    <rPh sb="10" eb="12">
      <t>ソウテイ</t>
    </rPh>
    <phoneticPr fontId="35"/>
  </si>
  <si>
    <t>鉄部塗装</t>
    <rPh sb="0" eb="2">
      <t>テツブ</t>
    </rPh>
    <rPh sb="2" eb="4">
      <t>トソウ</t>
    </rPh>
    <phoneticPr fontId="35"/>
  </si>
  <si>
    <t>・・・5年目/回と想定</t>
    <rPh sb="4" eb="5">
      <t>ネン</t>
    </rPh>
    <rPh sb="5" eb="6">
      <t>メ</t>
    </rPh>
    <rPh sb="7" eb="8">
      <t>カイ</t>
    </rPh>
    <rPh sb="9" eb="11">
      <t>ソウテイ</t>
    </rPh>
    <phoneticPr fontId="35"/>
  </si>
  <si>
    <t>モーター・チェーン交換</t>
    <rPh sb="9" eb="11">
      <t>コウカン</t>
    </rPh>
    <phoneticPr fontId="35"/>
  </si>
  <si>
    <t>案① 現状維持(前年度12月の駐車場稼働率：40％を管理費(一般会計)へ、残りを修繕積立金(特別会計)へ)</t>
    <rPh sb="0" eb="1">
      <t>アン</t>
    </rPh>
    <rPh sb="3" eb="5">
      <t>ゲンジョウ</t>
    </rPh>
    <rPh sb="5" eb="7">
      <t>イジ</t>
    </rPh>
    <rPh sb="8" eb="11">
      <t>ゼンネンド</t>
    </rPh>
    <rPh sb="13" eb="14">
      <t>ガツ</t>
    </rPh>
    <rPh sb="15" eb="18">
      <t>チュウシャジョウ</t>
    </rPh>
    <rPh sb="18" eb="21">
      <t>カドウリツ</t>
    </rPh>
    <rPh sb="26" eb="29">
      <t>カンリヒ</t>
    </rPh>
    <rPh sb="30" eb="34">
      <t>イッパンカイケイ</t>
    </rPh>
    <rPh sb="37" eb="38">
      <t>ノコ</t>
    </rPh>
    <rPh sb="40" eb="42">
      <t>シュウゼン</t>
    </rPh>
    <rPh sb="42" eb="44">
      <t>ツミタテ</t>
    </rPh>
    <rPh sb="44" eb="45">
      <t>キン</t>
    </rPh>
    <rPh sb="46" eb="48">
      <t>トクベツ</t>
    </rPh>
    <rPh sb="48" eb="50">
      <t>カイケイ</t>
    </rPh>
    <phoneticPr fontId="4"/>
  </si>
  <si>
    <t>※No.27~29 管理費(一般会計)</t>
    <phoneticPr fontId="4"/>
  </si>
  <si>
    <t>稼働率 100％の場合：</t>
    <rPh sb="0" eb="3">
      <t>カドウリツ</t>
    </rPh>
    <rPh sb="9" eb="11">
      <t>バアイ</t>
    </rPh>
    <phoneticPr fontId="4"/>
  </si>
  <si>
    <t>(18,000円+18,000円+17,000円)×12ヶ月=636,000円/年</t>
    <phoneticPr fontId="4"/>
  </si>
  <si>
    <t>378,000円/年(税抜き)×12ヶ月×1.1(消費税10％)＝415,800円/年</t>
    <rPh sb="40" eb="41">
      <t>エン</t>
    </rPh>
    <rPh sb="42" eb="43">
      <t>ネン</t>
    </rPh>
    <phoneticPr fontId="4"/>
  </si>
  <si>
    <t>【費用負担の考え方(仮)】</t>
    <rPh sb="1" eb="3">
      <t>ヒヨウ</t>
    </rPh>
    <rPh sb="3" eb="5">
      <t>フタン</t>
    </rPh>
    <rPh sb="6" eb="7">
      <t>カンガ</t>
    </rPh>
    <rPh sb="8" eb="9">
      <t>カタ</t>
    </rPh>
    <rPh sb="10" eb="11">
      <t>カリ</t>
    </rPh>
    <phoneticPr fontId="4"/>
  </si>
  <si>
    <t>※No.14~26 駐車場会計(別口座追加)</t>
    <rPh sb="10" eb="13">
      <t>チュウシャジョウ</t>
    </rPh>
    <rPh sb="13" eb="15">
      <t>カイケイ</t>
    </rPh>
    <rPh sb="16" eb="17">
      <t>ベツ</t>
    </rPh>
    <rPh sb="17" eb="19">
      <t>コウザ</t>
    </rPh>
    <rPh sb="19" eb="21">
      <t>ツイカ</t>
    </rPh>
    <phoneticPr fontId="4"/>
  </si>
  <si>
    <t>636,000円‐415,800円＝220,200円/年(残り分)・・・センサー故障等の引当て費用</t>
    <rPh sb="7" eb="8">
      <t>エン</t>
    </rPh>
    <rPh sb="16" eb="17">
      <t>エン</t>
    </rPh>
    <rPh sb="25" eb="26">
      <t>エン</t>
    </rPh>
    <rPh sb="27" eb="28">
      <t>ネン</t>
    </rPh>
    <rPh sb="29" eb="30">
      <t>ノコ</t>
    </rPh>
    <rPh sb="31" eb="32">
      <t>ブン</t>
    </rPh>
    <rPh sb="40" eb="42">
      <t>コショウ</t>
    </rPh>
    <rPh sb="42" eb="43">
      <t>トウ</t>
    </rPh>
    <rPh sb="44" eb="46">
      <t>ヒキア</t>
    </rPh>
    <rPh sb="47" eb="49">
      <t>ヒヨウ</t>
    </rPh>
    <phoneticPr fontId="4"/>
  </si>
  <si>
    <t>約15,000,000円/機×2機×1.1(消費税10％)×1.1(物価上昇+10％)＝36,300,000円・・・現状と同等の機械式駐車場に更新する場合</t>
    <rPh sb="0" eb="1">
      <t>ヤク</t>
    </rPh>
    <rPh sb="13" eb="14">
      <t>キ</t>
    </rPh>
    <rPh sb="16" eb="17">
      <t>キ</t>
    </rPh>
    <rPh sb="22" eb="25">
      <t>ショウヒゼイ</t>
    </rPh>
    <rPh sb="34" eb="36">
      <t>ブッカ</t>
    </rPh>
    <rPh sb="36" eb="38">
      <t>ジョウショウ</t>
    </rPh>
    <rPh sb="54" eb="55">
      <t>エン</t>
    </rPh>
    <rPh sb="58" eb="60">
      <t>ゲンジョウ</t>
    </rPh>
    <rPh sb="61" eb="63">
      <t>ドウトウ</t>
    </rPh>
    <rPh sb="64" eb="66">
      <t>キカイ</t>
    </rPh>
    <rPh sb="66" eb="67">
      <t>シキ</t>
    </rPh>
    <rPh sb="67" eb="70">
      <t>チュウシャジョウ</t>
    </rPh>
    <rPh sb="71" eb="73">
      <t>コウシン</t>
    </rPh>
    <rPh sb="75" eb="77">
      <t>バアイ</t>
    </rPh>
    <phoneticPr fontId="4"/>
  </si>
  <si>
    <t>＜稼働率 100％の場合＞：</t>
    <rPh sb="1" eb="4">
      <t>カドウリツ</t>
    </rPh>
    <rPh sb="10" eb="12">
      <t>バアイ</t>
    </rPh>
    <phoneticPr fontId="4"/>
  </si>
  <si>
    <t>＜機械式駐車場保守点検費用(26パレット+ターンテーブル)＞：</t>
    <rPh sb="1" eb="7">
      <t>キカイシキチュウシャジョウ</t>
    </rPh>
    <rPh sb="7" eb="11">
      <t>ホシュテンケン</t>
    </rPh>
    <rPh sb="11" eb="13">
      <t>ヒヨウ</t>
    </rPh>
    <phoneticPr fontId="4"/>
  </si>
  <si>
    <t>＜稼働率 77％の場合(No14～16が空きの場合)＞：</t>
    <rPh sb="1" eb="4">
      <t>カドウリツ</t>
    </rPh>
    <rPh sb="9" eb="11">
      <t>バアイ</t>
    </rPh>
    <rPh sb="20" eb="21">
      <t>ア</t>
    </rPh>
    <rPh sb="23" eb="25">
      <t>バアイ</t>
    </rPh>
    <phoneticPr fontId="4"/>
  </si>
  <si>
    <t>((14,500円+15,500円+14,000円)×3ヶ所+(17,000円+15,000円)×2ヶ所)×12ヶ月=2,352,000円/年</t>
    <rPh sb="29" eb="30">
      <t>ショ</t>
    </rPh>
    <rPh sb="38" eb="39">
      <t>エン</t>
    </rPh>
    <rPh sb="46" eb="47">
      <t>エン</t>
    </rPh>
    <rPh sb="51" eb="52">
      <t>ショ</t>
    </rPh>
    <phoneticPr fontId="4"/>
  </si>
  <si>
    <t>2,352,000円/年×16年＝37,632,000円</t>
    <rPh sb="9" eb="10">
      <t>エン</t>
    </rPh>
    <rPh sb="11" eb="12">
      <t>ネン</t>
    </rPh>
    <rPh sb="15" eb="16">
      <t>ネン</t>
    </rPh>
    <rPh sb="27" eb="28">
      <t>エン</t>
    </rPh>
    <phoneticPr fontId="4"/>
  </si>
  <si>
    <t>((14,500円+15,500円)×3ヶ所+(17,000円+15,000円)×2ヶ所)×12ヶ月=1,848,000円/年</t>
    <rPh sb="21" eb="22">
      <t>ショ</t>
    </rPh>
    <rPh sb="30" eb="31">
      <t>エン</t>
    </rPh>
    <rPh sb="38" eb="39">
      <t>エン</t>
    </rPh>
    <rPh sb="43" eb="44">
      <t>ショ</t>
    </rPh>
    <phoneticPr fontId="4"/>
  </si>
  <si>
    <t>1,848,000円/年×20年＝36,960,000円</t>
    <rPh sb="9" eb="10">
      <t>エン</t>
    </rPh>
    <rPh sb="11" eb="12">
      <t>ネン</t>
    </rPh>
    <rPh sb="15" eb="16">
      <t>ネン</t>
    </rPh>
    <rPh sb="27" eb="28">
      <t>エン</t>
    </rPh>
    <phoneticPr fontId="4"/>
  </si>
  <si>
    <t>＜機械式駐車場(13パレット×2台)更新工事@IHI(2018年7月27日時点)＞</t>
    <rPh sb="1" eb="7">
      <t>キカイシキチュウシャジョウ</t>
    </rPh>
    <rPh sb="16" eb="17">
      <t>ダイ</t>
    </rPh>
    <rPh sb="18" eb="20">
      <t>コウシン</t>
    </rPh>
    <rPh sb="20" eb="22">
      <t>コウジ</t>
    </rPh>
    <rPh sb="36" eb="38">
      <t>ジテン</t>
    </rPh>
    <phoneticPr fontId="4"/>
  </si>
  <si>
    <t>＜(参考)機械式駐車場(10パレット×2台)更新工事@IHI(2020年12月23日時点)＞</t>
    <rPh sb="2" eb="4">
      <t>サンコウ</t>
    </rPh>
    <rPh sb="5" eb="11">
      <t>キカイシキチュウシャジョウ</t>
    </rPh>
    <rPh sb="20" eb="21">
      <t>ダイ</t>
    </rPh>
    <rPh sb="22" eb="24">
      <t>コウシン</t>
    </rPh>
    <rPh sb="24" eb="26">
      <t>コウジ</t>
    </rPh>
    <rPh sb="41" eb="43">
      <t>ジテン</t>
    </rPh>
    <phoneticPr fontId="4"/>
  </si>
  <si>
    <t>約13,000,000円/機×2機×1.1(消費税10％)×1.1(物価上昇+10％)＝31,460,000円・・・現状と同等の機械式駐車場に更新する場合</t>
    <rPh sb="0" eb="1">
      <t>ヤク</t>
    </rPh>
    <rPh sb="13" eb="14">
      <t>キ</t>
    </rPh>
    <rPh sb="16" eb="17">
      <t>キ</t>
    </rPh>
    <rPh sb="22" eb="25">
      <t>ショウヒゼイ</t>
    </rPh>
    <rPh sb="34" eb="36">
      <t>ブッカ</t>
    </rPh>
    <rPh sb="36" eb="38">
      <t>ジョウショウ</t>
    </rPh>
    <rPh sb="54" eb="55">
      <t>エン</t>
    </rPh>
    <rPh sb="58" eb="60">
      <t>ゲンジョウ</t>
    </rPh>
    <rPh sb="61" eb="63">
      <t>ドウトウ</t>
    </rPh>
    <rPh sb="64" eb="66">
      <t>キカイ</t>
    </rPh>
    <rPh sb="66" eb="67">
      <t>シキ</t>
    </rPh>
    <rPh sb="67" eb="70">
      <t>チュウシャジョウ</t>
    </rPh>
    <rPh sb="71" eb="73">
      <t>コウシン</t>
    </rPh>
    <rPh sb="75" eb="77">
      <t>バアイ</t>
    </rPh>
    <phoneticPr fontId="4"/>
  </si>
  <si>
    <t>＜稼働率 77％の場合＞：36,960,000円‐36,300,000円＝660,000円/年(残り分)・・・約20年毎で機械式駐車場(13パレット×2台)を更新可能</t>
    <rPh sb="23" eb="24">
      <t>エン</t>
    </rPh>
    <rPh sb="35" eb="36">
      <t>エン</t>
    </rPh>
    <rPh sb="44" eb="45">
      <t>エン</t>
    </rPh>
    <rPh sb="46" eb="47">
      <t>ネン</t>
    </rPh>
    <rPh sb="48" eb="49">
      <t>ノコ</t>
    </rPh>
    <rPh sb="50" eb="51">
      <t>ブン</t>
    </rPh>
    <rPh sb="55" eb="56">
      <t>ヤク</t>
    </rPh>
    <rPh sb="58" eb="59">
      <t>ネン</t>
    </rPh>
    <rPh sb="59" eb="60">
      <t>ゴト</t>
    </rPh>
    <rPh sb="61" eb="67">
      <t>キカイシキチュウシャジョウ</t>
    </rPh>
    <rPh sb="79" eb="81">
      <t>コウシン</t>
    </rPh>
    <rPh sb="81" eb="83">
      <t>カノウ</t>
    </rPh>
    <phoneticPr fontId="4"/>
  </si>
  <si>
    <t>1,848,000円/年×18年＝33,264,000円</t>
    <rPh sb="9" eb="10">
      <t>エン</t>
    </rPh>
    <rPh sb="11" eb="12">
      <t>ネン</t>
    </rPh>
    <rPh sb="15" eb="16">
      <t>ネン</t>
    </rPh>
    <rPh sb="27" eb="28">
      <t>エン</t>
    </rPh>
    <phoneticPr fontId="4"/>
  </si>
  <si>
    <t>＜稼働率 77％の場合＞：33,264,000円‐31,460,000円＝1,804,200円/年(残り分)・・・約18年毎で機械式駐車場(10パレット×2台)を更新可能</t>
    <rPh sb="23" eb="24">
      <t>エン</t>
    </rPh>
    <rPh sb="35" eb="36">
      <t>エン</t>
    </rPh>
    <rPh sb="46" eb="47">
      <t>エン</t>
    </rPh>
    <rPh sb="48" eb="49">
      <t>ネン</t>
    </rPh>
    <rPh sb="50" eb="51">
      <t>ノコ</t>
    </rPh>
    <rPh sb="52" eb="53">
      <t>ブン</t>
    </rPh>
    <rPh sb="57" eb="58">
      <t>ヤク</t>
    </rPh>
    <rPh sb="60" eb="61">
      <t>ネン</t>
    </rPh>
    <rPh sb="61" eb="62">
      <t>ゴト</t>
    </rPh>
    <rPh sb="63" eb="69">
      <t>キカイシキチュウシャジョウ</t>
    </rPh>
    <rPh sb="81" eb="83">
      <t>コウシン</t>
    </rPh>
    <rPh sb="83" eb="85">
      <t>カノウ</t>
    </rPh>
    <phoneticPr fontId="4"/>
  </si>
  <si>
    <t>＜稼働率 100％の場合＞：37,632,000円‐36,300,000円＝220,200円/年(残り分)・・・約16年毎で機械式駐車場(13パレット×2台)を更新可能</t>
    <rPh sb="24" eb="25">
      <t>エン</t>
    </rPh>
    <rPh sb="36" eb="37">
      <t>エン</t>
    </rPh>
    <rPh sb="45" eb="46">
      <t>エン</t>
    </rPh>
    <rPh sb="47" eb="48">
      <t>ネン</t>
    </rPh>
    <rPh sb="49" eb="50">
      <t>ノコ</t>
    </rPh>
    <rPh sb="51" eb="52">
      <t>ブン</t>
    </rPh>
    <rPh sb="56" eb="57">
      <t>ヤク</t>
    </rPh>
    <rPh sb="59" eb="60">
      <t>ネン</t>
    </rPh>
    <rPh sb="60" eb="61">
      <t>ゴト</t>
    </rPh>
    <rPh sb="62" eb="68">
      <t>キカイシキチュウシャジョウ</t>
    </rPh>
    <rPh sb="80" eb="82">
      <t>コウシン</t>
    </rPh>
    <rPh sb="82" eb="84">
      <t>カノウ</t>
    </rPh>
    <phoneticPr fontId="4"/>
  </si>
  <si>
    <t>※No.1~13 管理費(一般会計)</t>
    <phoneticPr fontId="4"/>
  </si>
  <si>
    <t>＜稼働率 77％の場合(現状：No2／7が空きの場合)＞：</t>
    <rPh sb="1" eb="4">
      <t>カドウリツ</t>
    </rPh>
    <rPh sb="9" eb="11">
      <t>バアイ</t>
    </rPh>
    <rPh sb="12" eb="14">
      <t>ゲンジョウ</t>
    </rPh>
    <rPh sb="21" eb="22">
      <t>ア</t>
    </rPh>
    <rPh sb="24" eb="26">
      <t>バアイ</t>
    </rPh>
    <phoneticPr fontId="4"/>
  </si>
  <si>
    <t>((14,500円+15,500円)×3ヶ所+(14,000円+15,000円)×2ヶ所+17,000円)×12ヶ月=1,980,000円/年</t>
    <rPh sb="21" eb="22">
      <t>ショ</t>
    </rPh>
    <rPh sb="30" eb="31">
      <t>エン</t>
    </rPh>
    <rPh sb="38" eb="39">
      <t>エン</t>
    </rPh>
    <rPh sb="43" eb="44">
      <t>ショ</t>
    </rPh>
    <rPh sb="51" eb="52">
      <t>エン</t>
    </rPh>
    <phoneticPr fontId="4"/>
  </si>
  <si>
    <t>→従来通り、管理費に充てる。(今後仮に駐車場稼働率が落ちた場合で管理費が不足した場合は、管理費を値上げ)</t>
    <rPh sb="1" eb="3">
      <t>ジュウライ</t>
    </rPh>
    <rPh sb="3" eb="4">
      <t>トオ</t>
    </rPh>
    <rPh sb="6" eb="9">
      <t>カンリヒ</t>
    </rPh>
    <rPh sb="10" eb="11">
      <t>ア</t>
    </rPh>
    <rPh sb="15" eb="17">
      <t>コンゴ</t>
    </rPh>
    <rPh sb="17" eb="18">
      <t>カリ</t>
    </rPh>
    <rPh sb="19" eb="22">
      <t>チュウシャジョウ</t>
    </rPh>
    <rPh sb="22" eb="25">
      <t>カドウリツ</t>
    </rPh>
    <rPh sb="26" eb="27">
      <t>オ</t>
    </rPh>
    <rPh sb="29" eb="31">
      <t>バアイ</t>
    </rPh>
    <rPh sb="32" eb="35">
      <t>カンリヒ</t>
    </rPh>
    <rPh sb="36" eb="38">
      <t>フソク</t>
    </rPh>
    <rPh sb="40" eb="42">
      <t>バアイ</t>
    </rPh>
    <rPh sb="44" eb="47">
      <t>カンリヒ</t>
    </rPh>
    <rPh sb="48" eb="50">
      <t>ネア</t>
    </rPh>
    <phoneticPr fontId="4"/>
  </si>
  <si>
    <t>→従来通り、管理費に充てる。(今後仮に駐車場稼働率が落ちた場合で管理費が不足した場合は、管理費を値上げ)</t>
    <rPh sb="1" eb="3">
      <t>ジュウライ</t>
    </rPh>
    <rPh sb="3" eb="4">
      <t>トオ</t>
    </rPh>
    <rPh sb="6" eb="9">
      <t>カンリヒ</t>
    </rPh>
    <rPh sb="10" eb="11">
      <t>ア</t>
    </rPh>
    <phoneticPr fontId="4"/>
  </si>
  <si>
    <t>去年の12月の駐車場稼働率に対して、</t>
    <rPh sb="0" eb="2">
      <t>キョネン</t>
    </rPh>
    <rPh sb="5" eb="6">
      <t>ガツ</t>
    </rPh>
    <rPh sb="7" eb="10">
      <t>チュウシャジョウ</t>
    </rPh>
    <rPh sb="10" eb="13">
      <t>カドウリツ</t>
    </rPh>
    <rPh sb="14" eb="15">
      <t>タイ</t>
    </rPh>
    <phoneticPr fontId="4"/>
  </si>
  <si>
    <t>40％(1,996,800円)を管理費(一般会計)を先行して積立して、</t>
    <rPh sb="13" eb="14">
      <t>エン</t>
    </rPh>
    <rPh sb="16" eb="19">
      <t>カンリヒ</t>
    </rPh>
    <rPh sb="20" eb="22">
      <t>イッパン</t>
    </rPh>
    <rPh sb="22" eb="24">
      <t>カイケイ</t>
    </rPh>
    <rPh sb="26" eb="28">
      <t>センコウ</t>
    </rPh>
    <rPh sb="30" eb="32">
      <t>ツミタテ</t>
    </rPh>
    <phoneticPr fontId="4"/>
  </si>
  <si>
    <t>残り60％(2,995,200円)を修繕積立金(特別会計)で積立する。</t>
    <rPh sb="0" eb="1">
      <t>ノコ</t>
    </rPh>
    <rPh sb="15" eb="16">
      <t>エン</t>
    </rPh>
    <rPh sb="18" eb="20">
      <t>シュウゼン</t>
    </rPh>
    <rPh sb="20" eb="22">
      <t>ツミタテ</t>
    </rPh>
    <rPh sb="22" eb="23">
      <t>キン</t>
    </rPh>
    <rPh sb="24" eb="26">
      <t>トクベツ</t>
    </rPh>
    <rPh sb="26" eb="28">
      <t>カイケイ</t>
    </rPh>
    <rPh sb="30" eb="32">
      <t>ツミタテ</t>
    </rPh>
    <phoneticPr fontId="4"/>
  </si>
  <si>
    <t>【現状の費用負担の考え方】</t>
    <rPh sb="1" eb="3">
      <t>ゲンジョウ</t>
    </rPh>
    <rPh sb="4" eb="6">
      <t>ヒヨウ</t>
    </rPh>
    <rPh sb="6" eb="8">
      <t>フタン</t>
    </rPh>
    <rPh sb="9" eb="10">
      <t>カンガ</t>
    </rPh>
    <rPh sb="11" eb="12">
      <t>カタ</t>
    </rPh>
    <phoneticPr fontId="4"/>
  </si>
  <si>
    <t>案③ No.1~13、No.27~29を管理費(一般会計)へ、No.14～No.26を修繕積立金(駐車場会計)へ</t>
    <rPh sb="0" eb="1">
      <t>アン</t>
    </rPh>
    <rPh sb="20" eb="23">
      <t>カンリヒ</t>
    </rPh>
    <rPh sb="24" eb="26">
      <t>イッパン</t>
    </rPh>
    <rPh sb="26" eb="28">
      <t>カイケイ</t>
    </rPh>
    <rPh sb="49" eb="52">
      <t>チュウシャジョウ</t>
    </rPh>
    <rPh sb="52" eb="54">
      <t>カイケイ</t>
    </rPh>
    <phoneticPr fontId="4"/>
  </si>
  <si>
    <t>案② No.27~29を管理費(一般会計)へ、No.1～No.26を先行して、</t>
    <rPh sb="0" eb="1">
      <t>アン</t>
    </rPh>
    <rPh sb="12" eb="15">
      <t>カンリヒ</t>
    </rPh>
    <rPh sb="16" eb="18">
      <t>イッパン</t>
    </rPh>
    <rPh sb="18" eb="20">
      <t>カイケイ</t>
    </rPh>
    <rPh sb="34" eb="36">
      <t>センコウ</t>
    </rPh>
    <phoneticPr fontId="4"/>
  </si>
  <si>
    <t>※No.1~26 先行して駐車場会計(別口座追加)</t>
    <rPh sb="9" eb="11">
      <t>センコウ</t>
    </rPh>
    <rPh sb="13" eb="16">
      <t>チュウシャジョウ</t>
    </rPh>
    <rPh sb="16" eb="18">
      <t>カイケイ</t>
    </rPh>
    <rPh sb="19" eb="20">
      <t>ベツ</t>
    </rPh>
    <rPh sb="20" eb="22">
      <t>コウザ</t>
    </rPh>
    <rPh sb="22" eb="24">
      <t>ツイカ</t>
    </rPh>
    <phoneticPr fontId="4"/>
  </si>
  <si>
    <r>
      <rPr>
        <b/>
        <sz val="20"/>
        <color theme="1"/>
        <rFont val="Meiryo UI"/>
        <family val="3"/>
        <charset val="128"/>
      </rPr>
      <t xml:space="preserve">　　　 </t>
    </r>
    <r>
      <rPr>
        <b/>
        <u/>
        <sz val="20"/>
        <color theme="1"/>
        <rFont val="Meiryo UI"/>
        <family val="3"/>
        <charset val="128"/>
      </rPr>
      <t>稼働率：50％分を先行として修繕積立金(駐車場会計)へ、残った分を管理費(一般会計)へ充足</t>
    </r>
    <rPh sb="11" eb="12">
      <t>ブン</t>
    </rPh>
    <rPh sb="13" eb="15">
      <t>センコウ</t>
    </rPh>
    <rPh sb="24" eb="27">
      <t>チュウシャジョウ</t>
    </rPh>
    <rPh sb="27" eb="29">
      <t>カイケイ</t>
    </rPh>
    <rPh sb="32" eb="33">
      <t>ノコ</t>
    </rPh>
    <rPh sb="35" eb="36">
      <t>ブン</t>
    </rPh>
    <rPh sb="37" eb="40">
      <t>カンリヒ</t>
    </rPh>
    <rPh sb="41" eb="45">
      <t>イッパンカイケイ</t>
    </rPh>
    <rPh sb="47" eb="49">
      <t>ジュウソク</t>
    </rPh>
    <phoneticPr fontId="4"/>
  </si>
  <si>
    <t>＜(現状)稼働率 93％の場合(No.2／7が空きの場合)＞：</t>
    <rPh sb="2" eb="4">
      <t>ゲンジョウ</t>
    </rPh>
    <rPh sb="5" eb="8">
      <t>カドウリツ</t>
    </rPh>
    <rPh sb="13" eb="15">
      <t>バアイ</t>
    </rPh>
    <rPh sb="23" eb="24">
      <t>ア</t>
    </rPh>
    <rPh sb="26" eb="28">
      <t>バアイ</t>
    </rPh>
    <phoneticPr fontId="4"/>
  </si>
  <si>
    <t>No.27~29を管理費(一般会計)へ、No.1～No.26を先行して、稼働率：50％分を先行として修繕積立金(駐車場会計)へ、残った分を管理費(一般会計)へ充足</t>
    <phoneticPr fontId="4"/>
  </si>
  <si>
    <t>銀行口座を理事長交代時の引継ぎが1つ多くなる</t>
    <rPh sb="0" eb="2">
      <t>ギンコウ</t>
    </rPh>
    <rPh sb="2" eb="4">
      <t>コウザ</t>
    </rPh>
    <rPh sb="5" eb="8">
      <t>リジチョウ</t>
    </rPh>
    <rPh sb="8" eb="11">
      <t>コウタイジ</t>
    </rPh>
    <rPh sb="12" eb="14">
      <t>ヒキツ</t>
    </rPh>
    <rPh sb="18" eb="19">
      <t>オオ</t>
    </rPh>
    <phoneticPr fontId="4"/>
  </si>
  <si>
    <t>→4,704,000円÷稼働率：50％＝2,352,000円/年・・・先行して駐車場会計(別口座追加)</t>
    <rPh sb="10" eb="11">
      <t>エン</t>
    </rPh>
    <rPh sb="12" eb="15">
      <t>カドウリツ</t>
    </rPh>
    <rPh sb="29" eb="30">
      <t>エン</t>
    </rPh>
    <rPh sb="31" eb="32">
      <t>ネン</t>
    </rPh>
    <phoneticPr fontId="4"/>
  </si>
  <si>
    <t>(((14,500円+15,500円+14,000円)×3ヶ所+(17,000円+15,000円)×2ヶ所)×2機)×12ヶ月=4,704,000円/年</t>
    <rPh sb="30" eb="31">
      <t>ショ</t>
    </rPh>
    <rPh sb="39" eb="40">
      <t>エン</t>
    </rPh>
    <rPh sb="47" eb="48">
      <t>エン</t>
    </rPh>
    <rPh sb="52" eb="53">
      <t>ショ</t>
    </rPh>
    <rPh sb="56" eb="57">
      <t>キ</t>
    </rPh>
    <phoneticPr fontId="4"/>
  </si>
  <si>
    <t>((14,500円+15,500円)×3ヶ所+(14,000円＋15,000円)×2ヶ所+(17,000円)×1ヶ所)×12ヶ月=2,352,000円/年</t>
    <rPh sb="21" eb="22">
      <t>ショ</t>
    </rPh>
    <rPh sb="30" eb="31">
      <t>エン</t>
    </rPh>
    <rPh sb="38" eb="39">
      <t>エン</t>
    </rPh>
    <rPh sb="43" eb="44">
      <t>ショ</t>
    </rPh>
    <rPh sb="52" eb="53">
      <t>エン</t>
    </rPh>
    <rPh sb="57" eb="58">
      <t>ショ</t>
    </rPh>
    <phoneticPr fontId="4"/>
  </si>
  <si>
    <t>((14,500円+15,500円+14,000円)×3ヶ所+(17,000円+15,000円)×2ヶ所)×12ヶ月=1,980,000円/年</t>
    <rPh sb="29" eb="30">
      <t>ショ</t>
    </rPh>
    <rPh sb="38" eb="39">
      <t>エン</t>
    </rPh>
    <rPh sb="46" eb="47">
      <t>エン</t>
    </rPh>
    <rPh sb="51" eb="52">
      <t>ショ</t>
    </rPh>
    <phoneticPr fontId="4"/>
  </si>
  <si>
    <t>→4,704,000円－2,352,000円＝2,352,000円/年・・・残り分を管理費(一般会計)</t>
    <rPh sb="21" eb="22">
      <t>エン</t>
    </rPh>
    <rPh sb="34" eb="35">
      <t>ネン</t>
    </rPh>
    <rPh sb="38" eb="39">
      <t>ノコ</t>
    </rPh>
    <rPh sb="40" eb="41">
      <t>ブン</t>
    </rPh>
    <rPh sb="42" eb="45">
      <t>カンリヒ</t>
    </rPh>
    <rPh sb="46" eb="50">
      <t>イッパンカイケイ</t>
    </rPh>
    <phoneticPr fontId="4"/>
  </si>
  <si>
    <t>→(1,980,000円+2,352,000円)－2,352,000円＝1,980,000円/年・・・残り分を管理費(一般会計)</t>
    <rPh sb="22" eb="23">
      <t>エン</t>
    </rPh>
    <rPh sb="34" eb="35">
      <t>エン</t>
    </rPh>
    <rPh sb="47" eb="48">
      <t>ネン</t>
    </rPh>
    <rPh sb="51" eb="52">
      <t>ノコ</t>
    </rPh>
    <rPh sb="53" eb="54">
      <t>ブン</t>
    </rPh>
    <rPh sb="55" eb="58">
      <t>カンリヒ</t>
    </rPh>
    <rPh sb="59" eb="63">
      <t>イッパンカイケイ</t>
    </rPh>
    <phoneticPr fontId="4"/>
  </si>
  <si>
    <t>No.1~13、No.27~29を管理費(一般会計)へ、No.14～No.26を修繕積立金(駐車場会計)へ</t>
    <phoneticPr fontId="4"/>
  </si>
  <si>
    <t>←</t>
  </si>
  <si>
    <t>←</t>
    <phoneticPr fontId="4"/>
  </si>
  <si>
    <t>-</t>
    <phoneticPr fontId="4"/>
  </si>
  <si>
    <t>駐車場稼働率が下がると、管理費が不足する。</t>
    <rPh sb="0" eb="6">
      <t>チュウシャジョウカドウリツ</t>
    </rPh>
    <rPh sb="7" eb="8">
      <t>サ</t>
    </rPh>
    <rPh sb="12" eb="15">
      <t>カンリヒ</t>
    </rPh>
    <rPh sb="16" eb="18">
      <t>フソク</t>
    </rPh>
    <phoneticPr fontId="4"/>
  </si>
  <si>
    <t>マンション専有部で火災保険を加入する際には、個人賠償保険を付帯して頂く様にお願い致します。</t>
    <rPh sb="22" eb="26">
      <t>コジンバイショウ</t>
    </rPh>
    <rPh sb="26" eb="28">
      <t>ホケン</t>
    </rPh>
    <rPh sb="29" eb="31">
      <t>フタイ</t>
    </rPh>
    <rPh sb="33" eb="34">
      <t>イタダ</t>
    </rPh>
    <rPh sb="35" eb="36">
      <t>ヨウ</t>
    </rPh>
    <rPh sb="38" eb="39">
      <t>ネガ</t>
    </rPh>
    <rPh sb="40" eb="41">
      <t>イタ</t>
    </rPh>
    <phoneticPr fontId="4"/>
  </si>
  <si>
    <t>駐車場稼働率が下がると、
管理費＆修繕費が不足する。</t>
    <rPh sb="17" eb="20">
      <t>シュウゼンヒ</t>
    </rPh>
    <phoneticPr fontId="4"/>
  </si>
  <si>
    <t xml:space="preserve">→4,704,000円÷稼働率：50％＝2,352,000円/年・・・先行して駐車場会計(別口座追加) </t>
    <rPh sb="10" eb="11">
      <t>エン</t>
    </rPh>
    <rPh sb="12" eb="15">
      <t>カドウリツ</t>
    </rPh>
    <rPh sb="29" eb="30">
      <t>エン</t>
    </rPh>
    <rPh sb="31" eb="32">
      <t>ネン</t>
    </rPh>
    <phoneticPr fontId="4"/>
  </si>
  <si>
    <t>【③ 駐車場会計の現状/変更案 メリット・デメリット比較】　</t>
    <rPh sb="3" eb="6">
      <t>チュウシャジョウ</t>
    </rPh>
    <rPh sb="6" eb="8">
      <t>カイケイ</t>
    </rPh>
    <rPh sb="9" eb="11">
      <t>ゲンジョウ</t>
    </rPh>
    <rPh sb="12" eb="14">
      <t>ヘンコウ</t>
    </rPh>
    <rPh sb="14" eb="15">
      <t>アン</t>
    </rPh>
    <rPh sb="26" eb="28">
      <t>ヒカク</t>
    </rPh>
    <phoneticPr fontId="4"/>
  </si>
  <si>
    <t>マンション専有部に個人賠償責任保険を設定しない場合、高額な工事請求費用が発生する場合がある為、</t>
    <phoneticPr fontId="4"/>
  </si>
  <si>
    <t>------------------------------------------------------------------------------------------------------------</t>
    <phoneticPr fontId="4"/>
  </si>
  <si>
    <t>駐車場会計(特別会計)の修繕積立金の考え方はどれが良いですか？</t>
    <rPh sb="0" eb="5">
      <t>チュウシャジョウカイケイ</t>
    </rPh>
    <rPh sb="6" eb="8">
      <t>トクベツ</t>
    </rPh>
    <rPh sb="8" eb="10">
      <t>カイケイ</t>
    </rPh>
    <rPh sb="12" eb="14">
      <t>シュウゼン</t>
    </rPh>
    <rPh sb="14" eb="16">
      <t>ツミタテ</t>
    </rPh>
    <rPh sb="16" eb="17">
      <t>キン</t>
    </rPh>
    <rPh sb="18" eb="19">
      <t>カンガ</t>
    </rPh>
    <rPh sb="20" eb="21">
      <t>カタ</t>
    </rPh>
    <rPh sb="25" eb="26">
      <t>イ</t>
    </rPh>
    <phoneticPr fontId="4"/>
  </si>
  <si>
    <t>・案③</t>
    <rPh sb="1" eb="2">
      <t>アン</t>
    </rPh>
    <phoneticPr fontId="4"/>
  </si>
  <si>
    <t>・案②</t>
    <rPh sb="1" eb="2">
      <t>アン</t>
    </rPh>
    <phoneticPr fontId="4"/>
  </si>
  <si>
    <t>稼働率：50％分を修繕積立金へ、残った分を管理費(一般会計)へ充足』</t>
    <phoneticPr fontId="4"/>
  </si>
  <si>
    <t>『No.27~29を管理費へ、No.1～No.26を先行して、</t>
    <phoneticPr fontId="4"/>
  </si>
  <si>
    <t xml:space="preserve">・案① </t>
    <rPh sb="1" eb="2">
      <t>アン</t>
    </rPh>
    <phoneticPr fontId="4"/>
  </si>
  <si>
    <t>現状 『駐車場稼働率40％を管理費にして、残りの60％を修繕積立金』</t>
    <phoneticPr fontId="4"/>
  </si>
  <si>
    <t>No.1~13、No.27~29を管理費へ、No.14～No.26を修繕積立金へ</t>
    <phoneticPr fontId="4"/>
  </si>
  <si>
    <t>・案②/案③ 『新規口座開設した上で、駐車場会計として別々に管理』</t>
    <rPh sb="1" eb="2">
      <t>アン</t>
    </rPh>
    <rPh sb="4" eb="5">
      <t>アン</t>
    </rPh>
    <rPh sb="8" eb="10">
      <t>シンキ</t>
    </rPh>
    <rPh sb="10" eb="12">
      <t>コウザ</t>
    </rPh>
    <rPh sb="12" eb="14">
      <t>カイセツ</t>
    </rPh>
    <rPh sb="16" eb="17">
      <t>ウエ</t>
    </rPh>
    <rPh sb="19" eb="24">
      <t>チュウシャジョウカイケイ</t>
    </rPh>
    <rPh sb="27" eb="29">
      <t>ベツベツ</t>
    </rPh>
    <rPh sb="30" eb="32">
      <t>カンリ</t>
    </rPh>
    <phoneticPr fontId="4"/>
  </si>
  <si>
    <t>上記1～4設問以外で、マンション共用部(現状維持・価値向上)について、</t>
    <rPh sb="0" eb="2">
      <t>ジョウキ</t>
    </rPh>
    <rPh sb="5" eb="7">
      <t>セツモン</t>
    </rPh>
    <rPh sb="7" eb="9">
      <t>イガイ</t>
    </rPh>
    <rPh sb="16" eb="19">
      <t>キョウヨウブ</t>
    </rPh>
    <rPh sb="20" eb="24">
      <t>ゲンジョウイジ</t>
    </rPh>
    <rPh sb="25" eb="27">
      <t>カチ</t>
    </rPh>
    <rPh sb="27" eb="29">
      <t>コウジョウ</t>
    </rPh>
    <phoneticPr fontId="4"/>
  </si>
  <si>
    <t>※詳細な考え方は、別紙を参照下さい。</t>
    <rPh sb="1" eb="3">
      <t>ショウサイ</t>
    </rPh>
    <rPh sb="4" eb="5">
      <t>カンガ</t>
    </rPh>
    <rPh sb="6" eb="7">
      <t>カタ</t>
    </rPh>
    <rPh sb="9" eb="11">
      <t>ベッシ</t>
    </rPh>
    <rPh sb="12" eb="14">
      <t>サンショウ</t>
    </rPh>
    <rPh sb="14" eb="15">
      <t>クダ</t>
    </rPh>
    <phoneticPr fontId="4"/>
  </si>
  <si>
    <t>【漏水事故事例】</t>
    <rPh sb="1" eb="3">
      <t>ロウスイ</t>
    </rPh>
    <rPh sb="3" eb="5">
      <t>ジコ</t>
    </rPh>
    <rPh sb="5" eb="7">
      <t>ジレイ</t>
    </rPh>
    <phoneticPr fontId="4"/>
  </si>
  <si>
    <t>4Fで専有部配管から漏水事故があり、3Fの天井に水漏れ発生し、275,000円の費用負担有り。</t>
    <rPh sb="3" eb="6">
      <t>センユウブ</t>
    </rPh>
    <rPh sb="6" eb="8">
      <t>ハイカン</t>
    </rPh>
    <rPh sb="10" eb="14">
      <t>ロウスイジコ</t>
    </rPh>
    <rPh sb="21" eb="23">
      <t>テンジョウ</t>
    </rPh>
    <rPh sb="24" eb="25">
      <t>ミズ</t>
    </rPh>
    <rPh sb="25" eb="26">
      <t>モ</t>
    </rPh>
    <rPh sb="27" eb="29">
      <t>ハッセイ</t>
    </rPh>
    <rPh sb="38" eb="39">
      <t>エン</t>
    </rPh>
    <rPh sb="40" eb="42">
      <t>ヒヨウ</t>
    </rPh>
    <rPh sb="42" eb="44">
      <t>フタン</t>
    </rPh>
    <rPh sb="44" eb="45">
      <t>ア</t>
    </rPh>
    <phoneticPr fontId="4"/>
  </si>
  <si>
    <t>1つの銀行が倒産したとても、片方の口座が残るので、資金調達しやすい。</t>
    <rPh sb="3" eb="5">
      <t>ギンコウ</t>
    </rPh>
    <rPh sb="6" eb="8">
      <t>トウサン</t>
    </rPh>
    <rPh sb="14" eb="16">
      <t>カタホウ</t>
    </rPh>
    <rPh sb="17" eb="19">
      <t>コウザ</t>
    </rPh>
    <rPh sb="20" eb="21">
      <t>ノコ</t>
    </rPh>
    <rPh sb="25" eb="27">
      <t>シキン</t>
    </rPh>
    <rPh sb="27" eb="29">
      <t>チョウタツ</t>
    </rPh>
    <phoneticPr fontId="4"/>
  </si>
  <si>
    <t>※契約状況による機械式駐車場の損益計算表 (2022年3月1日時点)…追加で契約無い場合</t>
    <rPh sb="1" eb="3">
      <t>ケイヤク</t>
    </rPh>
    <rPh sb="3" eb="5">
      <t>ジョウキョウ</t>
    </rPh>
    <rPh sb="8" eb="11">
      <t>キカイシキ</t>
    </rPh>
    <rPh sb="11" eb="14">
      <t>チュウシャジョウ</t>
    </rPh>
    <rPh sb="15" eb="17">
      <t>ソンエキ</t>
    </rPh>
    <rPh sb="17" eb="20">
      <t>ケイサンヒョウ</t>
    </rPh>
    <rPh sb="26" eb="27">
      <t>ネン</t>
    </rPh>
    <rPh sb="28" eb="29">
      <t>ガツ</t>
    </rPh>
    <rPh sb="30" eb="31">
      <t>ニチ</t>
    </rPh>
    <rPh sb="31" eb="33">
      <t>ジテン</t>
    </rPh>
    <rPh sb="35" eb="37">
      <t>ツイカ</t>
    </rPh>
    <rPh sb="38" eb="40">
      <t>ケイヤク</t>
    </rPh>
    <rPh sb="40" eb="41">
      <t>ナ</t>
    </rPh>
    <rPh sb="42" eb="44">
      <t>バアイ</t>
    </rPh>
    <phoneticPr fontId="35"/>
  </si>
  <si>
    <t>総会に向けて方向性を決める為のアンケートになりますので、本アンケートで全ての事が決定する訳ではありません。</t>
    <rPh sb="0" eb="2">
      <t>ソウカイ</t>
    </rPh>
    <rPh sb="3" eb="4">
      <t>ム</t>
    </rPh>
    <rPh sb="6" eb="9">
      <t>ホウコウセイ</t>
    </rPh>
    <rPh sb="10" eb="11">
      <t>キ</t>
    </rPh>
    <rPh sb="13" eb="14">
      <t>タメ</t>
    </rPh>
    <rPh sb="28" eb="29">
      <t>ホン</t>
    </rPh>
    <rPh sb="35" eb="36">
      <t>スベ</t>
    </rPh>
    <rPh sb="38" eb="39">
      <t>コト</t>
    </rPh>
    <rPh sb="40" eb="42">
      <t>ケッテイ</t>
    </rPh>
    <rPh sb="44" eb="45">
      <t>ワケ</t>
    </rPh>
    <phoneticPr fontId="4"/>
  </si>
  <si>
    <t>※ご署名の上、3月20日(日)までに、管理組合ポストにご投函下さい。</t>
    <rPh sb="2" eb="4">
      <t>ショメイ</t>
    </rPh>
    <rPh sb="5" eb="6">
      <t>ウエ</t>
    </rPh>
    <rPh sb="8" eb="9">
      <t>ガツ</t>
    </rPh>
    <rPh sb="11" eb="12">
      <t>ニチ</t>
    </rPh>
    <rPh sb="13" eb="14">
      <t>ニチ</t>
    </rPh>
    <rPh sb="19" eb="21">
      <t>カンリ</t>
    </rPh>
    <rPh sb="21" eb="23">
      <t>クミアイ</t>
    </rPh>
    <rPh sb="28" eb="30">
      <t>トウカン</t>
    </rPh>
    <rPh sb="30" eb="31">
      <t>クダ</t>
    </rPh>
    <phoneticPr fontId="4"/>
  </si>
  <si>
    <t>2022年3月12日(土)</t>
    <rPh sb="4" eb="5">
      <t>ネン</t>
    </rPh>
    <rPh sb="6" eb="7">
      <t>ガツ</t>
    </rPh>
    <rPh sb="9" eb="10">
      <t>ニチ</t>
    </rPh>
    <phoneticPr fontId="4"/>
  </si>
  <si>
    <t>別紙</t>
    <rPh sb="0" eb="2">
      <t>ベッシ</t>
    </rPh>
    <phoneticPr fontId="4"/>
  </si>
  <si>
    <t>※【参考】第9期(2022年度)以降の修繕積立金(特別会計) 収入予算案</t>
    <rPh sb="2" eb="4">
      <t>サンコウ</t>
    </rPh>
    <rPh sb="5" eb="6">
      <t>ダイ</t>
    </rPh>
    <rPh sb="7" eb="8">
      <t>キ</t>
    </rPh>
    <rPh sb="13" eb="14">
      <t>ネン</t>
    </rPh>
    <rPh sb="14" eb="15">
      <t>ド</t>
    </rPh>
    <rPh sb="16" eb="18">
      <t>イコウ</t>
    </rPh>
    <rPh sb="19" eb="21">
      <t>シュウゼン</t>
    </rPh>
    <rPh sb="21" eb="23">
      <t>ツミタテ</t>
    </rPh>
    <rPh sb="23" eb="24">
      <t>キン</t>
    </rPh>
    <rPh sb="25" eb="27">
      <t>トクベツ</t>
    </rPh>
    <rPh sb="27" eb="29">
      <t>カイケイ</t>
    </rPh>
    <rPh sb="31" eb="33">
      <t>シュウニュウ</t>
    </rPh>
    <rPh sb="33" eb="35">
      <t>ヨサン</t>
    </rPh>
    <rPh sb="35" eb="36">
      <t>アン</t>
    </rPh>
    <phoneticPr fontId="4"/>
  </si>
  <si>
    <r>
      <rPr>
        <b/>
        <sz val="20"/>
        <color theme="1"/>
        <rFont val="Meiryo UI"/>
        <family val="3"/>
        <charset val="128"/>
      </rPr>
      <t>　　　</t>
    </r>
    <r>
      <rPr>
        <b/>
        <u/>
        <sz val="20"/>
        <color theme="1"/>
        <rFont val="Meiryo UI"/>
        <family val="3"/>
        <charset val="128"/>
      </rPr>
      <t>＜現状：第1期から第13期まで段階積上げ方式で、第13期から均等積立方式の場合＞</t>
    </r>
    <phoneticPr fontId="4"/>
  </si>
  <si>
    <t>共有持分割合</t>
    <rPh sb="0" eb="2">
      <t>キョウユウ</t>
    </rPh>
    <rPh sb="2" eb="4">
      <t>モチブン</t>
    </rPh>
    <rPh sb="4" eb="6">
      <t>ワリアイ</t>
    </rPh>
    <phoneticPr fontId="35"/>
  </si>
  <si>
    <r>
      <t>①・・・第9期(265円/m</t>
    </r>
    <r>
      <rPr>
        <b/>
        <vertAlign val="superscript"/>
        <sz val="12"/>
        <color theme="1"/>
        <rFont val="Meiryo UI"/>
        <family val="3"/>
        <charset val="128"/>
      </rPr>
      <t>2</t>
    </r>
    <r>
      <rPr>
        <b/>
        <sz val="12"/>
        <color theme="1"/>
        <rFont val="Meiryo UI"/>
        <family val="3"/>
        <charset val="128"/>
      </rPr>
      <t>)</t>
    </r>
    <rPh sb="4" eb="5">
      <t>ダイ</t>
    </rPh>
    <rPh sb="6" eb="7">
      <t>キ</t>
    </rPh>
    <rPh sb="11" eb="12">
      <t>エン</t>
    </rPh>
    <phoneticPr fontId="35"/>
  </si>
  <si>
    <r>
      <t>②・・・第10期(293円/m</t>
    </r>
    <r>
      <rPr>
        <b/>
        <vertAlign val="superscript"/>
        <sz val="12"/>
        <color theme="1"/>
        <rFont val="Meiryo UI"/>
        <family val="3"/>
        <charset val="128"/>
      </rPr>
      <t>2</t>
    </r>
    <r>
      <rPr>
        <b/>
        <sz val="12"/>
        <color theme="1"/>
        <rFont val="Meiryo UI"/>
        <family val="3"/>
        <charset val="128"/>
      </rPr>
      <t>)</t>
    </r>
    <rPh sb="4" eb="5">
      <t>ダイ</t>
    </rPh>
    <rPh sb="7" eb="8">
      <t>キ</t>
    </rPh>
    <rPh sb="12" eb="13">
      <t>エン</t>
    </rPh>
    <phoneticPr fontId="35"/>
  </si>
  <si>
    <t>②-①</t>
    <phoneticPr fontId="4"/>
  </si>
  <si>
    <t>修繕費合計</t>
    <rPh sb="0" eb="3">
      <t>シュウゼンヒ</t>
    </rPh>
    <rPh sb="3" eb="5">
      <t>ゴウケイ</t>
    </rPh>
    <phoneticPr fontId="4"/>
  </si>
  <si>
    <t>タイプ</t>
    <phoneticPr fontId="35"/>
  </si>
  <si>
    <t>部屋番号</t>
    <rPh sb="0" eb="2">
      <t>ヘヤ</t>
    </rPh>
    <rPh sb="2" eb="4">
      <t>バンゴウ</t>
    </rPh>
    <phoneticPr fontId="35"/>
  </si>
  <si>
    <r>
      <t>専有面積(m</t>
    </r>
    <r>
      <rPr>
        <vertAlign val="superscript"/>
        <sz val="11"/>
        <color theme="1"/>
        <rFont val="Meiryo UI"/>
        <family val="3"/>
        <charset val="128"/>
      </rPr>
      <t>2</t>
    </r>
    <r>
      <rPr>
        <sz val="11"/>
        <color theme="1"/>
        <rFont val="Meiryo UI"/>
        <family val="3"/>
        <charset val="128"/>
      </rPr>
      <t>)</t>
    </r>
    <rPh sb="0" eb="2">
      <t>センユウ</t>
    </rPh>
    <rPh sb="2" eb="4">
      <t>メンセキ</t>
    </rPh>
    <phoneticPr fontId="35"/>
  </si>
  <si>
    <t>分母　448,905</t>
    <rPh sb="0" eb="2">
      <t>ブンボ</t>
    </rPh>
    <phoneticPr fontId="35"/>
  </si>
  <si>
    <t>修繕費(円)</t>
    <rPh sb="0" eb="3">
      <t>シュウゼンヒ</t>
    </rPh>
    <rPh sb="4" eb="5">
      <t>エン</t>
    </rPh>
    <phoneticPr fontId="35"/>
  </si>
  <si>
    <r>
      <t>修繕費(円/m</t>
    </r>
    <r>
      <rPr>
        <b/>
        <vertAlign val="superscript"/>
        <sz val="11"/>
        <color theme="1"/>
        <rFont val="Meiryo UI"/>
        <family val="3"/>
        <charset val="128"/>
      </rPr>
      <t>2</t>
    </r>
    <r>
      <rPr>
        <b/>
        <sz val="11"/>
        <color theme="1"/>
        <rFont val="Meiryo UI"/>
        <family val="3"/>
        <charset val="128"/>
      </rPr>
      <t>)</t>
    </r>
    <rPh sb="0" eb="3">
      <t>シュウゼンヒ</t>
    </rPh>
    <rPh sb="4" eb="5">
      <t>エン</t>
    </rPh>
    <phoneticPr fontId="35"/>
  </si>
  <si>
    <r>
      <t>修繕費(円/m</t>
    </r>
    <r>
      <rPr>
        <b/>
        <vertAlign val="superscript"/>
        <sz val="11"/>
        <color theme="1"/>
        <rFont val="Meiryo UI"/>
        <family val="3"/>
        <charset val="128"/>
      </rPr>
      <t>2</t>
    </r>
    <r>
      <rPr>
        <b/>
        <sz val="11"/>
        <color theme="1"/>
        <rFont val="Meiryo UI"/>
        <family val="3"/>
        <charset val="128"/>
      </rPr>
      <t>)</t>
    </r>
    <rPh sb="0" eb="3">
      <t>シュウゼンヒ</t>
    </rPh>
    <phoneticPr fontId="4"/>
  </si>
  <si>
    <t>修繕費(円)</t>
    <rPh sb="0" eb="3">
      <t>シュウゼンヒ</t>
    </rPh>
    <phoneticPr fontId="4"/>
  </si>
  <si>
    <t>(円/月)</t>
    <phoneticPr fontId="4"/>
  </si>
  <si>
    <t>(円/年)</t>
    <rPh sb="3" eb="4">
      <t>ネン</t>
    </rPh>
    <phoneticPr fontId="4"/>
  </si>
  <si>
    <t>に対する分子</t>
    <rPh sb="1" eb="2">
      <t>タイ</t>
    </rPh>
    <rPh sb="4" eb="6">
      <t>ブンシ</t>
    </rPh>
    <phoneticPr fontId="35"/>
  </si>
  <si>
    <t>A</t>
    <phoneticPr fontId="35"/>
  </si>
  <si>
    <t>201, 301, 401, 501, 601, 701, 801, 901, 1001, 1101, 1201, 1301</t>
    <phoneticPr fontId="35"/>
  </si>
  <si>
    <t>B</t>
    <phoneticPr fontId="35"/>
  </si>
  <si>
    <t>202, 302, 402, 502, 602, 702, 802, 902, 1002, 1102, 1202, 1302</t>
    <phoneticPr fontId="4"/>
  </si>
  <si>
    <t>C</t>
    <phoneticPr fontId="35"/>
  </si>
  <si>
    <t>203, 303, 403, 503, 603, 703, 803, 903, 1003, 1103, 1203, 1303</t>
    <phoneticPr fontId="4"/>
  </si>
  <si>
    <t>D</t>
    <phoneticPr fontId="35"/>
  </si>
  <si>
    <t>304, 404, 504, 604, 704, 804, 904, 1004, 1104, 1204, 1304</t>
    <phoneticPr fontId="35"/>
  </si>
  <si>
    <t>E</t>
    <phoneticPr fontId="35"/>
  </si>
  <si>
    <t>305, 405, 505, 605, 705, 805, 905, 1005, 1105, 1205, 1305</t>
    <phoneticPr fontId="4"/>
  </si>
  <si>
    <t>F</t>
    <phoneticPr fontId="35"/>
  </si>
  <si>
    <t>306, 406, 506, 606, 706, 806, 906, 1006, 1106, 1206, 1306</t>
    <phoneticPr fontId="4"/>
  </si>
  <si>
    <t>合計</t>
    <rPh sb="0" eb="2">
      <t>ゴウケイ</t>
    </rPh>
    <phoneticPr fontId="35"/>
  </si>
  <si>
    <r>
      <t>①・・・第9期(173円/m</t>
    </r>
    <r>
      <rPr>
        <b/>
        <vertAlign val="superscript"/>
        <sz val="12"/>
        <color theme="1"/>
        <rFont val="Meiryo UI"/>
        <family val="3"/>
        <charset val="128"/>
      </rPr>
      <t>2</t>
    </r>
    <r>
      <rPr>
        <b/>
        <sz val="12"/>
        <color theme="1"/>
        <rFont val="Meiryo UI"/>
        <family val="3"/>
        <charset val="128"/>
      </rPr>
      <t>)</t>
    </r>
    <rPh sb="4" eb="5">
      <t>ダイ</t>
    </rPh>
    <rPh sb="6" eb="7">
      <t>キ</t>
    </rPh>
    <rPh sb="11" eb="12">
      <t>エン</t>
    </rPh>
    <phoneticPr fontId="35"/>
  </si>
  <si>
    <r>
      <t>③・・・第11期(320円/m</t>
    </r>
    <r>
      <rPr>
        <b/>
        <vertAlign val="superscript"/>
        <sz val="12"/>
        <color theme="1"/>
        <rFont val="Meiryo UI"/>
        <family val="3"/>
        <charset val="128"/>
      </rPr>
      <t>2</t>
    </r>
    <r>
      <rPr>
        <b/>
        <sz val="12"/>
        <color theme="1"/>
        <rFont val="Meiryo UI"/>
        <family val="3"/>
        <charset val="128"/>
      </rPr>
      <t>)</t>
    </r>
    <rPh sb="4" eb="5">
      <t>ダイ</t>
    </rPh>
    <rPh sb="7" eb="8">
      <t>キ</t>
    </rPh>
    <phoneticPr fontId="4"/>
  </si>
  <si>
    <t>③-①</t>
    <phoneticPr fontId="4"/>
  </si>
  <si>
    <r>
      <t>④・・・第12期(348円/m</t>
    </r>
    <r>
      <rPr>
        <b/>
        <vertAlign val="superscript"/>
        <sz val="12"/>
        <color theme="1"/>
        <rFont val="Meiryo UI"/>
        <family val="3"/>
        <charset val="128"/>
      </rPr>
      <t>2</t>
    </r>
    <r>
      <rPr>
        <b/>
        <sz val="12"/>
        <color theme="1"/>
        <rFont val="Meiryo UI"/>
        <family val="3"/>
        <charset val="128"/>
      </rPr>
      <t>)</t>
    </r>
    <rPh sb="4" eb="5">
      <t>ダイ</t>
    </rPh>
    <rPh sb="7" eb="8">
      <t>キ</t>
    </rPh>
    <phoneticPr fontId="4"/>
  </si>
  <si>
    <t>④-①</t>
    <phoneticPr fontId="4"/>
  </si>
  <si>
    <r>
      <t>⑤・・・第13期(375円/m</t>
    </r>
    <r>
      <rPr>
        <b/>
        <vertAlign val="superscript"/>
        <sz val="12"/>
        <color theme="1"/>
        <rFont val="Meiryo UI"/>
        <family val="3"/>
        <charset val="128"/>
      </rPr>
      <t>2</t>
    </r>
    <r>
      <rPr>
        <b/>
        <sz val="12"/>
        <color theme="1"/>
        <rFont val="Meiryo UI"/>
        <family val="3"/>
        <charset val="128"/>
      </rPr>
      <t>)</t>
    </r>
    <rPh sb="4" eb="5">
      <t>ダイ</t>
    </rPh>
    <rPh sb="7" eb="8">
      <t>キ</t>
    </rPh>
    <phoneticPr fontId="4"/>
  </si>
  <si>
    <t>⑤-①</t>
    <phoneticPr fontId="4"/>
  </si>
  <si>
    <t>管理費合計</t>
    <rPh sb="0" eb="3">
      <t>カンリヒ</t>
    </rPh>
    <rPh sb="3" eb="5">
      <t>ゴウケイ</t>
    </rPh>
    <phoneticPr fontId="4"/>
  </si>
  <si>
    <t>第8期</t>
    <rPh sb="0" eb="1">
      <t>ダイ</t>
    </rPh>
    <rPh sb="2" eb="3">
      <t>キ</t>
    </rPh>
    <phoneticPr fontId="4"/>
  </si>
  <si>
    <t>第9期(予算想定)</t>
    <rPh sb="4" eb="6">
      <t>ヨサン</t>
    </rPh>
    <rPh sb="6" eb="8">
      <t>ソウテイ</t>
    </rPh>
    <phoneticPr fontId="4"/>
  </si>
  <si>
    <t>案1</t>
    <phoneticPr fontId="4"/>
  </si>
  <si>
    <t>案2</t>
    <phoneticPr fontId="4"/>
  </si>
  <si>
    <t>案3</t>
    <phoneticPr fontId="4"/>
  </si>
  <si>
    <t>案4</t>
    <phoneticPr fontId="4"/>
  </si>
  <si>
    <t>案5</t>
    <phoneticPr fontId="4"/>
  </si>
  <si>
    <t>駐車場使用料有</t>
    <rPh sb="0" eb="3">
      <t>チュウシャジョウ</t>
    </rPh>
    <rPh sb="3" eb="6">
      <t>シヨウリョウ</t>
    </rPh>
    <rPh sb="6" eb="7">
      <t>アリ</t>
    </rPh>
    <phoneticPr fontId="4"/>
  </si>
  <si>
    <t>駐車場使用料無</t>
    <rPh sb="0" eb="3">
      <t>チュウシャジョウ</t>
    </rPh>
    <rPh sb="3" eb="6">
      <t>シヨウリョウ</t>
    </rPh>
    <rPh sb="6" eb="7">
      <t>ナ</t>
    </rPh>
    <phoneticPr fontId="4"/>
  </si>
  <si>
    <t>従来通り</t>
    <rPh sb="0" eb="2">
      <t>ジュウライ</t>
    </rPh>
    <rPh sb="2" eb="3">
      <t>トオ</t>
    </rPh>
    <phoneticPr fontId="4"/>
  </si>
  <si>
    <t>管理費+0円/月</t>
    <rPh sb="0" eb="3">
      <t>カンリヒ</t>
    </rPh>
    <rPh sb="5" eb="6">
      <t>エン</t>
    </rPh>
    <rPh sb="7" eb="8">
      <t>ツキ</t>
    </rPh>
    <phoneticPr fontId="4"/>
  </si>
  <si>
    <t>管理費+約2,470円/月</t>
    <rPh sb="0" eb="3">
      <t>カンリヒ</t>
    </rPh>
    <rPh sb="4" eb="5">
      <t>ヤク</t>
    </rPh>
    <rPh sb="10" eb="11">
      <t>エン</t>
    </rPh>
    <rPh sb="12" eb="13">
      <t>ツキ</t>
    </rPh>
    <phoneticPr fontId="4"/>
  </si>
  <si>
    <t>管理費+約2,750円/月</t>
    <rPh sb="0" eb="3">
      <t>カンリヒ</t>
    </rPh>
    <rPh sb="4" eb="5">
      <t>ヤク</t>
    </rPh>
    <rPh sb="10" eb="11">
      <t>エン</t>
    </rPh>
    <rPh sb="12" eb="13">
      <t>ツキ</t>
    </rPh>
    <phoneticPr fontId="4"/>
  </si>
  <si>
    <t>管理費+約3,400円/月</t>
    <rPh sb="0" eb="3">
      <t>カンリヒ</t>
    </rPh>
    <rPh sb="4" eb="5">
      <t>ヤク</t>
    </rPh>
    <rPh sb="10" eb="11">
      <t>エン</t>
    </rPh>
    <rPh sb="12" eb="13">
      <t>ツキ</t>
    </rPh>
    <phoneticPr fontId="4"/>
  </si>
  <si>
    <t>項目名</t>
    <rPh sb="0" eb="2">
      <t>コウモク</t>
    </rPh>
    <rPh sb="2" eb="3">
      <t>メイ</t>
    </rPh>
    <phoneticPr fontId="4"/>
  </si>
  <si>
    <t>予算</t>
    <rPh sb="0" eb="2">
      <t>ヨサン</t>
    </rPh>
    <phoneticPr fontId="4"/>
  </si>
  <si>
    <t>実績</t>
    <rPh sb="0" eb="2">
      <t>ジッセキ</t>
    </rPh>
    <phoneticPr fontId="4"/>
  </si>
  <si>
    <t>予算差異</t>
    <rPh sb="0" eb="2">
      <t>ヨサン</t>
    </rPh>
    <rPh sb="2" eb="4">
      <t>サイ</t>
    </rPh>
    <phoneticPr fontId="4"/>
  </si>
  <si>
    <t>管理費</t>
    <rPh sb="0" eb="3">
      <t>カンリヒ</t>
    </rPh>
    <phoneticPr fontId="4"/>
  </si>
  <si>
    <t>駐車場使用料</t>
    <rPh sb="0" eb="3">
      <t>チュウシャジョウ</t>
    </rPh>
    <rPh sb="3" eb="6">
      <t>シヨウリョウ</t>
    </rPh>
    <phoneticPr fontId="4"/>
  </si>
  <si>
    <t>駐輪場使用料</t>
    <rPh sb="0" eb="3">
      <t>チュウリンジョウ</t>
    </rPh>
    <rPh sb="3" eb="6">
      <t>シヨウリョウ</t>
    </rPh>
    <phoneticPr fontId="4"/>
  </si>
  <si>
    <t>バイク置場使用料</t>
    <rPh sb="3" eb="5">
      <t>オキバ</t>
    </rPh>
    <rPh sb="5" eb="8">
      <t>シヨウリョウ</t>
    </rPh>
    <phoneticPr fontId="4"/>
  </si>
  <si>
    <t>【収入の部合計】</t>
    <rPh sb="1" eb="3">
      <t>シュウニュウ</t>
    </rPh>
    <rPh sb="4" eb="5">
      <t>ブ</t>
    </rPh>
    <rPh sb="5" eb="7">
      <t>ゴウケイ</t>
    </rPh>
    <phoneticPr fontId="4"/>
  </si>
  <si>
    <t>管理委託費</t>
    <rPh sb="0" eb="2">
      <t>カンリ</t>
    </rPh>
    <rPh sb="2" eb="4">
      <t>イタク</t>
    </rPh>
    <rPh sb="4" eb="5">
      <t>ヒ</t>
    </rPh>
    <phoneticPr fontId="4"/>
  </si>
  <si>
    <t>宅配ボックス保守点検費</t>
    <rPh sb="0" eb="2">
      <t>タクハイ</t>
    </rPh>
    <rPh sb="6" eb="8">
      <t>ホシュ</t>
    </rPh>
    <rPh sb="8" eb="10">
      <t>テンケン</t>
    </rPh>
    <rPh sb="10" eb="11">
      <t>ヒ</t>
    </rPh>
    <phoneticPr fontId="4"/>
  </si>
  <si>
    <t>電気料削減システム利用料</t>
    <rPh sb="0" eb="2">
      <t>デンキ</t>
    </rPh>
    <rPh sb="2" eb="3">
      <t>リョウ</t>
    </rPh>
    <rPh sb="3" eb="5">
      <t>サクゲン</t>
    </rPh>
    <rPh sb="9" eb="11">
      <t>リヨウ</t>
    </rPh>
    <rPh sb="11" eb="12">
      <t>リョウ</t>
    </rPh>
    <phoneticPr fontId="4"/>
  </si>
  <si>
    <t>電気料金</t>
    <rPh sb="0" eb="2">
      <t>デンキ</t>
    </rPh>
    <rPh sb="2" eb="4">
      <t>リョウキン</t>
    </rPh>
    <phoneticPr fontId="4"/>
  </si>
  <si>
    <t>水道料</t>
    <rPh sb="0" eb="2">
      <t>スイドウ</t>
    </rPh>
    <rPh sb="2" eb="3">
      <t>リョウ</t>
    </rPh>
    <phoneticPr fontId="4"/>
  </si>
  <si>
    <t>損害保険料</t>
    <rPh sb="0" eb="2">
      <t>ソンガイ</t>
    </rPh>
    <rPh sb="2" eb="4">
      <t>ホケン</t>
    </rPh>
    <rPh sb="4" eb="5">
      <t>リョウ</t>
    </rPh>
    <phoneticPr fontId="4"/>
  </si>
  <si>
    <t>←地震保険追加</t>
    <rPh sb="1" eb="5">
      <t>ジシンホケン</t>
    </rPh>
    <rPh sb="5" eb="7">
      <t>ツイカ</t>
    </rPh>
    <phoneticPr fontId="4"/>
  </si>
  <si>
    <t>宅配ボックスリース料</t>
    <rPh sb="0" eb="2">
      <t>タクハイ</t>
    </rPh>
    <rPh sb="9" eb="10">
      <t>リョウ</t>
    </rPh>
    <phoneticPr fontId="4"/>
  </si>
  <si>
    <t>防犯カメラレンタル料</t>
    <rPh sb="0" eb="2">
      <t>ボウハン</t>
    </rPh>
    <rPh sb="9" eb="10">
      <t>リョウ</t>
    </rPh>
    <phoneticPr fontId="4"/>
  </si>
  <si>
    <t>防犯カメラリース料</t>
    <rPh sb="0" eb="2">
      <t>ボウハン</t>
    </rPh>
    <rPh sb="8" eb="9">
      <t>リョウ</t>
    </rPh>
    <phoneticPr fontId="4"/>
  </si>
  <si>
    <t>-</t>
    <phoneticPr fontId="4"/>
  </si>
  <si>
    <t>←防犯カメラ エレベーターへ1台追加(+5,000円/月)</t>
    <rPh sb="1" eb="3">
      <t>ボウハン</t>
    </rPh>
    <rPh sb="15" eb="16">
      <t>ダイ</t>
    </rPh>
    <rPh sb="16" eb="18">
      <t>ツイカ</t>
    </rPh>
    <rPh sb="25" eb="26">
      <t>エン</t>
    </rPh>
    <rPh sb="27" eb="28">
      <t>ツキ</t>
    </rPh>
    <phoneticPr fontId="4"/>
  </si>
  <si>
    <t>修繕費</t>
    <rPh sb="0" eb="3">
      <t>シュウゼンヒ</t>
    </rPh>
    <phoneticPr fontId="4"/>
  </si>
  <si>
    <t>通信費</t>
    <rPh sb="0" eb="3">
      <t>ツウシンヒ</t>
    </rPh>
    <phoneticPr fontId="4"/>
  </si>
  <si>
    <t>インターネット施設利用料</t>
    <rPh sb="7" eb="9">
      <t>シセツ</t>
    </rPh>
    <rPh sb="9" eb="12">
      <t>リヨウリョウ</t>
    </rPh>
    <phoneticPr fontId="4"/>
  </si>
  <si>
    <t>自治会費</t>
    <rPh sb="0" eb="3">
      <t>ジチカイ</t>
    </rPh>
    <rPh sb="3" eb="4">
      <t>ヒ</t>
    </rPh>
    <phoneticPr fontId="4"/>
  </si>
  <si>
    <t>管理組合運営費</t>
    <rPh sb="0" eb="2">
      <t>カンリ</t>
    </rPh>
    <rPh sb="2" eb="4">
      <t>クミアイ</t>
    </rPh>
    <rPh sb="4" eb="6">
      <t>ウンエイ</t>
    </rPh>
    <rPh sb="6" eb="7">
      <t>ヒ</t>
    </rPh>
    <phoneticPr fontId="4"/>
  </si>
  <si>
    <t>CATV利用料</t>
    <rPh sb="4" eb="7">
      <t>リヨウリョウ</t>
    </rPh>
    <phoneticPr fontId="4"/>
  </si>
  <si>
    <t>生活総合サポートサービス契約料</t>
    <rPh sb="0" eb="2">
      <t>セイカツ</t>
    </rPh>
    <rPh sb="2" eb="4">
      <t>ソウゴウ</t>
    </rPh>
    <rPh sb="12" eb="14">
      <t>ケイヤク</t>
    </rPh>
    <rPh sb="14" eb="15">
      <t>リョウ</t>
    </rPh>
    <phoneticPr fontId="4"/>
  </si>
  <si>
    <t>予備費</t>
    <rPh sb="0" eb="3">
      <t>ヨビヒ</t>
    </rPh>
    <phoneticPr fontId="4"/>
  </si>
  <si>
    <t>【支出の部合計】</t>
    <rPh sb="1" eb="3">
      <t>シシュツ</t>
    </rPh>
    <rPh sb="4" eb="5">
      <t>ブ</t>
    </rPh>
    <rPh sb="5" eb="7">
      <t>ゴウケイ</t>
    </rPh>
    <phoneticPr fontId="4"/>
  </si>
  <si>
    <t>差額：収入合計－支出合計</t>
    <rPh sb="0" eb="2">
      <t>サガク</t>
    </rPh>
    <rPh sb="3" eb="5">
      <t>シュウニュウ</t>
    </rPh>
    <rPh sb="5" eb="7">
      <t>ゴウケイ</t>
    </rPh>
    <rPh sb="8" eb="10">
      <t>シシュツ</t>
    </rPh>
    <rPh sb="10" eb="12">
      <t>ゴウケイ</t>
    </rPh>
    <phoneticPr fontId="4"/>
  </si>
  <si>
    <r>
      <t>①・・・現状(173円/m</t>
    </r>
    <r>
      <rPr>
        <b/>
        <vertAlign val="superscript"/>
        <sz val="12"/>
        <color theme="1"/>
        <rFont val="Meiryo UI"/>
        <family val="3"/>
        <charset val="128"/>
      </rPr>
      <t>2</t>
    </r>
    <r>
      <rPr>
        <b/>
        <sz val="12"/>
        <color theme="1"/>
        <rFont val="Meiryo UI"/>
        <family val="3"/>
        <charset val="128"/>
      </rPr>
      <t>)</t>
    </r>
    <rPh sb="4" eb="6">
      <t>ゲンジョウ</t>
    </rPh>
    <rPh sb="10" eb="11">
      <t>エン</t>
    </rPh>
    <phoneticPr fontId="35"/>
  </si>
  <si>
    <r>
      <t>②・・・駐車場会計を管理費へ入れない場合(210円/m</t>
    </r>
    <r>
      <rPr>
        <b/>
        <vertAlign val="superscript"/>
        <sz val="12"/>
        <color theme="1"/>
        <rFont val="Meiryo UI"/>
        <family val="3"/>
        <charset val="128"/>
      </rPr>
      <t>2</t>
    </r>
    <r>
      <rPr>
        <b/>
        <sz val="12"/>
        <color theme="1"/>
        <rFont val="Meiryo UI"/>
        <family val="3"/>
        <charset val="128"/>
      </rPr>
      <t>)</t>
    </r>
    <rPh sb="4" eb="7">
      <t>チュウシャジョウ</t>
    </rPh>
    <rPh sb="7" eb="9">
      <t>カイケイ</t>
    </rPh>
    <rPh sb="10" eb="13">
      <t>カンリヒ</t>
    </rPh>
    <rPh sb="14" eb="15">
      <t>イ</t>
    </rPh>
    <rPh sb="18" eb="20">
      <t>バアイ</t>
    </rPh>
    <rPh sb="24" eb="25">
      <t>エン</t>
    </rPh>
    <phoneticPr fontId="35"/>
  </si>
  <si>
    <t>管理費(円)</t>
    <rPh sb="0" eb="3">
      <t>カンリヒ</t>
    </rPh>
    <rPh sb="4" eb="5">
      <t>エン</t>
    </rPh>
    <phoneticPr fontId="35"/>
  </si>
  <si>
    <r>
      <t>管理費(円/m</t>
    </r>
    <r>
      <rPr>
        <b/>
        <vertAlign val="superscript"/>
        <sz val="11"/>
        <color theme="1"/>
        <rFont val="Meiryo UI"/>
        <family val="3"/>
        <charset val="128"/>
      </rPr>
      <t>2</t>
    </r>
    <r>
      <rPr>
        <b/>
        <sz val="11"/>
        <color theme="1"/>
        <rFont val="Meiryo UI"/>
        <family val="3"/>
        <charset val="128"/>
      </rPr>
      <t>)</t>
    </r>
    <rPh sb="0" eb="3">
      <t>カンリヒ</t>
    </rPh>
    <rPh sb="4" eb="5">
      <t>エン</t>
    </rPh>
    <phoneticPr fontId="35"/>
  </si>
  <si>
    <t>管理費(円) 削減案</t>
    <rPh sb="0" eb="3">
      <t>カンリヒ</t>
    </rPh>
    <rPh sb="4" eb="5">
      <t>エン</t>
    </rPh>
    <rPh sb="7" eb="9">
      <t>サクゲン</t>
    </rPh>
    <rPh sb="9" eb="10">
      <t>アン</t>
    </rPh>
    <phoneticPr fontId="35"/>
  </si>
  <si>
    <r>
      <t>管理費(円/m</t>
    </r>
    <r>
      <rPr>
        <vertAlign val="superscript"/>
        <sz val="11"/>
        <color theme="1"/>
        <rFont val="Meiryo UI"/>
        <family val="3"/>
        <charset val="128"/>
      </rPr>
      <t>2</t>
    </r>
    <r>
      <rPr>
        <sz val="11"/>
        <color theme="1"/>
        <rFont val="Meiryo UI"/>
        <family val="3"/>
        <charset val="128"/>
      </rPr>
      <t>)</t>
    </r>
    <rPh sb="0" eb="3">
      <t>カンリヒ</t>
    </rPh>
    <rPh sb="4" eb="5">
      <t>エン</t>
    </rPh>
    <phoneticPr fontId="35"/>
  </si>
  <si>
    <r>
      <t>210円/m</t>
    </r>
    <r>
      <rPr>
        <vertAlign val="superscript"/>
        <sz val="11"/>
        <color theme="1"/>
        <rFont val="Meiryo UI"/>
        <family val="3"/>
        <charset val="128"/>
      </rPr>
      <t>2</t>
    </r>
    <rPh sb="3" eb="4">
      <t>エン</t>
    </rPh>
    <phoneticPr fontId="35"/>
  </si>
  <si>
    <r>
      <t>管理費(円/m</t>
    </r>
    <r>
      <rPr>
        <b/>
        <vertAlign val="superscript"/>
        <sz val="11"/>
        <color theme="1"/>
        <rFont val="Meiryo UI"/>
        <family val="3"/>
        <charset val="128"/>
      </rPr>
      <t>2</t>
    </r>
    <r>
      <rPr>
        <b/>
        <sz val="11"/>
        <color theme="1"/>
        <rFont val="Meiryo UI"/>
        <family val="3"/>
        <charset val="128"/>
      </rPr>
      <t>)</t>
    </r>
    <rPh sb="0" eb="3">
      <t>カンリヒ</t>
    </rPh>
    <phoneticPr fontId="4"/>
  </si>
  <si>
    <t>管理費(円)</t>
    <rPh sb="0" eb="3">
      <t>カンリヒ</t>
    </rPh>
    <phoneticPr fontId="4"/>
  </si>
  <si>
    <t>(+2,470円/月)</t>
    <phoneticPr fontId="4"/>
  </si>
  <si>
    <t>201, 301, 401, 501, 601, 701, 801, 901, 
1001, 1101, 1201, 1301</t>
    <phoneticPr fontId="35"/>
  </si>
  <si>
    <t>202, 302, 402, 502, 602, 702, 802, 902, 
1002, 1102, 1202, 1302</t>
  </si>
  <si>
    <t>203, 303, 403, 503, 603, 703, 803, 903, 
1003, 1103, 1203, 1303</t>
  </si>
  <si>
    <t>304, 404, 504, 604, 704, 804, 904, 
1004, 1104, 1204, 1304</t>
    <phoneticPr fontId="35"/>
  </si>
  <si>
    <t>305, 405, 505, 605, 705, 805, 905, 
1005, 1105, 1205, 1305</t>
  </si>
  <si>
    <t>306, 406, 506, 606, 706, 806, 906, 
1006, 1106, 1206, 1306</t>
  </si>
  <si>
    <r>
      <t>③・・・駐車場会計を管理費へ入れない場合(215円/m</t>
    </r>
    <r>
      <rPr>
        <b/>
        <vertAlign val="superscript"/>
        <sz val="12"/>
        <color theme="1"/>
        <rFont val="Meiryo UI"/>
        <family val="3"/>
        <charset val="128"/>
      </rPr>
      <t>2</t>
    </r>
    <r>
      <rPr>
        <b/>
        <sz val="12"/>
        <color theme="1"/>
        <rFont val="Meiryo UI"/>
        <family val="3"/>
        <charset val="128"/>
      </rPr>
      <t>)</t>
    </r>
    <phoneticPr fontId="4"/>
  </si>
  <si>
    <t>③-①</t>
    <phoneticPr fontId="4"/>
  </si>
  <si>
    <t>管理費(円) 削減案</t>
  </si>
  <si>
    <r>
      <t>管理費(円/m</t>
    </r>
    <r>
      <rPr>
        <vertAlign val="superscript"/>
        <sz val="11"/>
        <color theme="1"/>
        <rFont val="Meiryo UI"/>
        <family val="3"/>
        <charset val="128"/>
      </rPr>
      <t>2</t>
    </r>
    <r>
      <rPr>
        <sz val="11"/>
        <color theme="1"/>
        <rFont val="Meiryo UI"/>
        <family val="3"/>
        <charset val="128"/>
      </rPr>
      <t>)</t>
    </r>
    <phoneticPr fontId="4"/>
  </si>
  <si>
    <r>
      <t>215円/m</t>
    </r>
    <r>
      <rPr>
        <vertAlign val="superscript"/>
        <sz val="11"/>
        <color theme="1"/>
        <rFont val="Meiryo UI"/>
        <family val="3"/>
        <charset val="128"/>
      </rPr>
      <t>2</t>
    </r>
    <phoneticPr fontId="4"/>
  </si>
  <si>
    <t>管理費(円)</t>
  </si>
  <si>
    <r>
      <t>管理費(円/m</t>
    </r>
    <r>
      <rPr>
        <b/>
        <vertAlign val="superscript"/>
        <sz val="11"/>
        <color theme="1"/>
        <rFont val="Meiryo UI"/>
        <family val="3"/>
        <charset val="128"/>
      </rPr>
      <t>2</t>
    </r>
    <r>
      <rPr>
        <b/>
        <sz val="11"/>
        <color theme="1"/>
        <rFont val="Meiryo UI"/>
        <family val="3"/>
        <charset val="128"/>
      </rPr>
      <t>)</t>
    </r>
    <phoneticPr fontId="4"/>
  </si>
  <si>
    <t>(+2,750円/月)</t>
    <phoneticPr fontId="4"/>
  </si>
  <si>
    <r>
      <t>④・・・駐車場会計を管理費へ入れない場合(225円/m</t>
    </r>
    <r>
      <rPr>
        <b/>
        <vertAlign val="superscript"/>
        <sz val="12"/>
        <color theme="1"/>
        <rFont val="Meiryo UI"/>
        <family val="3"/>
        <charset val="128"/>
      </rPr>
      <t>2</t>
    </r>
    <r>
      <rPr>
        <b/>
        <sz val="12"/>
        <color theme="1"/>
        <rFont val="Meiryo UI"/>
        <family val="3"/>
        <charset val="128"/>
      </rPr>
      <t>)</t>
    </r>
    <phoneticPr fontId="4"/>
  </si>
  <si>
    <t>④-①</t>
    <phoneticPr fontId="4"/>
  </si>
  <si>
    <r>
      <t>225円/m</t>
    </r>
    <r>
      <rPr>
        <vertAlign val="superscript"/>
        <sz val="11"/>
        <color theme="1"/>
        <rFont val="Meiryo UI"/>
        <family val="3"/>
        <charset val="128"/>
      </rPr>
      <t>2</t>
    </r>
    <phoneticPr fontId="4"/>
  </si>
  <si>
    <t>(+3,420円/月)</t>
    <phoneticPr fontId="4"/>
  </si>
  <si>
    <t>合計</t>
    <rPh sb="0" eb="2">
      <t>ゴウケイ</t>
    </rPh>
    <phoneticPr fontId="4"/>
  </si>
  <si>
    <t>※【参考】第9期(2022年度)以降の管理費(一般会計) 収入予算案 ＜駐車場収入を分離した場合の想定＞</t>
    <rPh sb="5" eb="6">
      <t>ダイ</t>
    </rPh>
    <rPh sb="7" eb="8">
      <t>キ</t>
    </rPh>
    <rPh sb="13" eb="14">
      <t>ネン</t>
    </rPh>
    <rPh sb="14" eb="15">
      <t>ド</t>
    </rPh>
    <rPh sb="16" eb="18">
      <t>イコウ</t>
    </rPh>
    <rPh sb="19" eb="22">
      <t>カンリヒ</t>
    </rPh>
    <rPh sb="23" eb="25">
      <t>イッパン</t>
    </rPh>
    <rPh sb="25" eb="27">
      <t>カイケイ</t>
    </rPh>
    <rPh sb="29" eb="31">
      <t>シュウニュウ</t>
    </rPh>
    <rPh sb="31" eb="33">
      <t>ヨサン</t>
    </rPh>
    <rPh sb="33" eb="34">
      <t>アン</t>
    </rPh>
    <rPh sb="36" eb="39">
      <t>チュウシャジョウ</t>
    </rPh>
    <rPh sb="39" eb="41">
      <t>シュウニュウ</t>
    </rPh>
    <rPh sb="42" eb="44">
      <t>ブンリ</t>
    </rPh>
    <rPh sb="46" eb="48">
      <t>バアイ</t>
    </rPh>
    <rPh sb="49" eb="51">
      <t>ソウテイ</t>
    </rPh>
    <phoneticPr fontId="4"/>
  </si>
  <si>
    <t>※【参考】第9期(2022年度)以降の管理費(一般会計) 収支予算案 ＜駐車場収入を分離した場合の想定＞</t>
    <rPh sb="5" eb="6">
      <t>ダイ</t>
    </rPh>
    <rPh sb="7" eb="8">
      <t>キ</t>
    </rPh>
    <rPh sb="13" eb="14">
      <t>ネン</t>
    </rPh>
    <rPh sb="14" eb="15">
      <t>ド</t>
    </rPh>
    <rPh sb="16" eb="18">
      <t>イコウ</t>
    </rPh>
    <rPh sb="19" eb="21">
      <t>カンリ</t>
    </rPh>
    <rPh sb="21" eb="22">
      <t>ヒ</t>
    </rPh>
    <rPh sb="23" eb="27">
      <t>イッパンカイケイ</t>
    </rPh>
    <rPh sb="29" eb="31">
      <t>シュウシ</t>
    </rPh>
    <rPh sb="31" eb="33">
      <t>ヨサン</t>
    </rPh>
    <rPh sb="33" eb="34">
      <t>アン</t>
    </rPh>
    <rPh sb="36" eb="39">
      <t>チュウシャジョウ</t>
    </rPh>
    <rPh sb="39" eb="41">
      <t>シュウニュウ</t>
    </rPh>
    <rPh sb="42" eb="44">
      <t>ブンリ</t>
    </rPh>
    <rPh sb="46" eb="48">
      <t>バアイ</t>
    </rPh>
    <rPh sb="49" eb="51">
      <t>ソウテイ</t>
    </rPh>
    <phoneticPr fontId="4"/>
  </si>
  <si>
    <t>①機械式駐車場 保守点検費用</t>
    <rPh sb="1" eb="7">
      <t>キカイシキチュウシャジョウ</t>
    </rPh>
    <rPh sb="8" eb="12">
      <t>ホシュテンケン</t>
    </rPh>
    <rPh sb="12" eb="14">
      <t>ヒヨウ</t>
    </rPh>
    <phoneticPr fontId="4"/>
  </si>
  <si>
    <t>②機械式駐車場 電気料金</t>
    <rPh sb="1" eb="7">
      <t>キカイシキチュウシャジョウ</t>
    </rPh>
    <rPh sb="8" eb="10">
      <t>デンキ</t>
    </rPh>
    <rPh sb="10" eb="12">
      <t>リョウキン</t>
    </rPh>
    <phoneticPr fontId="4"/>
  </si>
  <si>
    <t>補足説明</t>
    <rPh sb="0" eb="2">
      <t>ホソク</t>
    </rPh>
    <rPh sb="2" eb="4">
      <t>セツメイ</t>
    </rPh>
    <phoneticPr fontId="4"/>
  </si>
  <si>
    <t>必要項目</t>
    <rPh sb="0" eb="2">
      <t>ヒツヨウ</t>
    </rPh>
    <rPh sb="2" eb="4">
      <t>コウモク</t>
    </rPh>
    <phoneticPr fontId="4"/>
  </si>
  <si>
    <t>円/月</t>
    <rPh sb="2" eb="3">
      <t>ツキ</t>
    </rPh>
    <phoneticPr fontId="4"/>
  </si>
  <si>
    <t>×</t>
    <phoneticPr fontId="4"/>
  </si>
  <si>
    <t>ヶ月</t>
    <rPh sb="1" eb="2">
      <t>ゲツ</t>
    </rPh>
    <phoneticPr fontId="4"/>
  </si>
  <si>
    <t>＝</t>
    <phoneticPr fontId="4"/>
  </si>
  <si>
    <t>円/年</t>
    <rPh sb="2" eb="3">
      <t>ネン</t>
    </rPh>
    <phoneticPr fontId="4"/>
  </si>
  <si>
    <t>(10％税込)</t>
    <phoneticPr fontId="4"/>
  </si>
  <si>
    <t>合計：①+②</t>
    <rPh sb="0" eb="2">
      <t>ゴウケイ</t>
    </rPh>
    <phoneticPr fontId="4"/>
  </si>
  <si>
    <t>No</t>
    <phoneticPr fontId="4"/>
  </si>
  <si>
    <t>④</t>
    <phoneticPr fontId="4"/>
  </si>
  <si>
    <t>⑤</t>
    <phoneticPr fontId="4"/>
  </si>
  <si>
    <t>合計：③‐④</t>
    <rPh sb="0" eb="2">
      <t>ゴウケイ</t>
    </rPh>
    <phoneticPr fontId="4"/>
  </si>
  <si>
    <t>第8期定期総会承認された予算</t>
    <rPh sb="0" eb="1">
      <t>ダイ</t>
    </rPh>
    <rPh sb="2" eb="3">
      <t>キ</t>
    </rPh>
    <rPh sb="3" eb="5">
      <t>テイキ</t>
    </rPh>
    <rPh sb="5" eb="7">
      <t>ソウカイ</t>
    </rPh>
    <rPh sb="7" eb="9">
      <t>ショウニン</t>
    </rPh>
    <rPh sb="12" eb="14">
      <t>ヨサン</t>
    </rPh>
    <phoneticPr fontId="4"/>
  </si>
  <si>
    <t>第9期第1回臨時総会予算案</t>
    <rPh sb="0" eb="1">
      <t>ダイ</t>
    </rPh>
    <rPh sb="2" eb="3">
      <t>キ</t>
    </rPh>
    <rPh sb="3" eb="4">
      <t>ダイ</t>
    </rPh>
    <rPh sb="5" eb="6">
      <t>カイ</t>
    </rPh>
    <rPh sb="6" eb="8">
      <t>リンジ</t>
    </rPh>
    <rPh sb="8" eb="10">
      <t>ソウカイ</t>
    </rPh>
    <rPh sb="10" eb="12">
      <t>ヨサン</t>
    </rPh>
    <rPh sb="12" eb="13">
      <t>アン</t>
    </rPh>
    <phoneticPr fontId="4"/>
  </si>
  <si>
    <t>④2022年 駐車場収入(予算)</t>
    <rPh sb="5" eb="6">
      <t>ネン</t>
    </rPh>
    <rPh sb="7" eb="10">
      <t>チュウシャジョウ</t>
    </rPh>
    <rPh sb="10" eb="12">
      <t>シュウニュウ</t>
    </rPh>
    <rPh sb="13" eb="15">
      <t>ヨサン</t>
    </rPh>
    <phoneticPr fontId="4"/>
  </si>
  <si>
    <t>⑤2022年 駐車場収入(予算)</t>
    <rPh sb="5" eb="6">
      <t>ネン</t>
    </rPh>
    <rPh sb="7" eb="10">
      <t>チュウシャジョウ</t>
    </rPh>
    <rPh sb="10" eb="12">
      <t>シュウニュウ</t>
    </rPh>
    <rPh sb="13" eb="15">
      <t>ヨサン</t>
    </rPh>
    <phoneticPr fontId="4"/>
  </si>
  <si>
    <t>③機械式駐車場の必要経費</t>
    <rPh sb="1" eb="7">
      <t>キカイシキチュウシャジョウ</t>
    </rPh>
    <rPh sb="8" eb="10">
      <t>ヒツヨウ</t>
    </rPh>
    <rPh sb="10" eb="12">
      <t>ケイヒ</t>
    </rPh>
    <phoneticPr fontId="4"/>
  </si>
  <si>
    <t>①機械式駐車場 保守点検費用
＋②機械式駐車場(エレベーター含む) 電気料金</t>
    <rPh sb="30" eb="31">
      <t>フク</t>
    </rPh>
    <phoneticPr fontId="4"/>
  </si>
  <si>
    <t>26パレット＋ターンテーブルの保守点検(年4回)
(→消費税10％のままであれば固定予算)</t>
    <rPh sb="15" eb="19">
      <t>ホシュテンケン</t>
    </rPh>
    <rPh sb="20" eb="21">
      <t>ネン</t>
    </rPh>
    <rPh sb="22" eb="23">
      <t>カイ</t>
    </rPh>
    <phoneticPr fontId="4"/>
  </si>
  <si>
    <t>機械式駐車場＆エレベーター電気料金：2021年平均月額料金
(→消費税10％のままであっても変動予算)</t>
    <phoneticPr fontId="4"/>
  </si>
  <si>
    <t>共用廊下</t>
    <rPh sb="0" eb="4">
      <t>キョウヨウロウカ</t>
    </rPh>
    <phoneticPr fontId="4"/>
  </si>
  <si>
    <t>平均</t>
    <rPh sb="0" eb="2">
      <t>ヘイキン</t>
    </rPh>
    <phoneticPr fontId="4"/>
  </si>
  <si>
    <t>機械式駐車場
・エレベーター</t>
    <rPh sb="0" eb="6">
      <t>キカイシキチュウシャジョウ</t>
    </rPh>
    <phoneticPr fontId="4"/>
  </si>
  <si>
    <t>(単位：円)</t>
    <rPh sb="1" eb="3">
      <t>タンイ</t>
    </rPh>
    <rPh sb="4" eb="5">
      <t>エン</t>
    </rPh>
    <phoneticPr fontId="4"/>
  </si>
  <si>
    <t>地下消火ポンプ</t>
    <phoneticPr fontId="4"/>
  </si>
  <si>
    <t>非常電源コンセント
10階/13階</t>
    <phoneticPr fontId="4"/>
  </si>
  <si>
    <t>駐車場使用料有</t>
    <phoneticPr fontId="4"/>
  </si>
  <si>
    <t>(+2,000円/月)</t>
    <phoneticPr fontId="4"/>
  </si>
  <si>
    <t>管理費+約2,000円/月</t>
    <rPh sb="0" eb="3">
      <t>カンリヒ</t>
    </rPh>
    <rPh sb="4" eb="5">
      <t>ヤク</t>
    </rPh>
    <rPh sb="10" eb="11">
      <t>エン</t>
    </rPh>
    <rPh sb="12" eb="13">
      <t>ツキ</t>
    </rPh>
    <phoneticPr fontId="4"/>
  </si>
  <si>
    <r>
      <t>②・・・駐車場会計を一部変更した場合(204円/m</t>
    </r>
    <r>
      <rPr>
        <b/>
        <vertAlign val="superscript"/>
        <sz val="12"/>
        <color theme="1"/>
        <rFont val="Meiryo UI"/>
        <family val="3"/>
        <charset val="128"/>
      </rPr>
      <t>2</t>
    </r>
    <r>
      <rPr>
        <b/>
        <sz val="12"/>
        <color theme="1"/>
        <rFont val="Meiryo UI"/>
        <family val="3"/>
        <charset val="128"/>
      </rPr>
      <t>)</t>
    </r>
    <rPh sb="4" eb="7">
      <t>チュウシャジョウ</t>
    </rPh>
    <rPh sb="7" eb="9">
      <t>カイケイ</t>
    </rPh>
    <rPh sb="10" eb="12">
      <t>イチブ</t>
    </rPh>
    <rPh sb="12" eb="14">
      <t>ヘンコウ</t>
    </rPh>
    <rPh sb="16" eb="18">
      <t>バアイ</t>
    </rPh>
    <rPh sb="22" eb="23">
      <t>エン</t>
    </rPh>
    <phoneticPr fontId="35"/>
  </si>
  <si>
    <t>駐車場使用料有</t>
    <rPh sb="0" eb="3">
      <t>チュウシャジョウ</t>
    </rPh>
    <rPh sb="3" eb="6">
      <t>シヨウリョウ</t>
    </rPh>
    <rPh sb="6" eb="7">
      <t>ア</t>
    </rPh>
    <phoneticPr fontId="4"/>
  </si>
  <si>
    <t>(参考)</t>
    <rPh sb="1" eb="3">
      <t>サンコウ</t>
    </rPh>
    <phoneticPr fontId="4"/>
  </si>
  <si>
    <t>管理費+約3,000円/月</t>
    <rPh sb="0" eb="3">
      <t>カンリヒ</t>
    </rPh>
    <rPh sb="4" eb="5">
      <t>ヤク</t>
    </rPh>
    <rPh sb="10" eb="11">
      <t>エン</t>
    </rPh>
    <rPh sb="12" eb="13">
      <t>ツキ</t>
    </rPh>
    <phoneticPr fontId="4"/>
  </si>
  <si>
    <t>(+3,000円/月)</t>
    <phoneticPr fontId="4"/>
  </si>
  <si>
    <t>※第9期(2022年度)以降の管理費(一般会計) 収支予算案 ＜駐車場収入を変更＆分離した場合の想定＞</t>
    <rPh sb="1" eb="2">
      <t>ダイ</t>
    </rPh>
    <rPh sb="3" eb="4">
      <t>キ</t>
    </rPh>
    <rPh sb="9" eb="10">
      <t>ネン</t>
    </rPh>
    <rPh sb="10" eb="11">
      <t>ド</t>
    </rPh>
    <rPh sb="12" eb="14">
      <t>イコウ</t>
    </rPh>
    <rPh sb="15" eb="17">
      <t>カンリ</t>
    </rPh>
    <rPh sb="17" eb="18">
      <t>ヒ</t>
    </rPh>
    <rPh sb="19" eb="23">
      <t>イッパンカイケイ</t>
    </rPh>
    <rPh sb="25" eb="27">
      <t>シュウシ</t>
    </rPh>
    <rPh sb="27" eb="29">
      <t>ヨサン</t>
    </rPh>
    <rPh sb="29" eb="30">
      <t>アン</t>
    </rPh>
    <rPh sb="32" eb="35">
      <t>チュウシャジョウ</t>
    </rPh>
    <rPh sb="35" eb="37">
      <t>シュウニュウ</t>
    </rPh>
    <rPh sb="38" eb="40">
      <t>ヘンコウ</t>
    </rPh>
    <rPh sb="41" eb="43">
      <t>ブンリ</t>
    </rPh>
    <rPh sb="45" eb="47">
      <t>バアイ</t>
    </rPh>
    <rPh sb="48" eb="50">
      <t>ソウテイ</t>
    </rPh>
    <phoneticPr fontId="4"/>
  </si>
  <si>
    <t>提案内容</t>
    <rPh sb="0" eb="2">
      <t>テイアン</t>
    </rPh>
    <rPh sb="2" eb="4">
      <t>ナイヨウ</t>
    </rPh>
    <phoneticPr fontId="4"/>
  </si>
  <si>
    <t>←モニター不要により、5,000→4,800円/月に変更</t>
    <rPh sb="5" eb="7">
      <t>フヨウ</t>
    </rPh>
    <rPh sb="22" eb="23">
      <t>エン</t>
    </rPh>
    <rPh sb="24" eb="25">
      <t>ツキ</t>
    </rPh>
    <rPh sb="26" eb="28">
      <t>ヘンコウ</t>
    </rPh>
    <phoneticPr fontId="4"/>
  </si>
  <si>
    <t>(現状)第9期予算</t>
    <rPh sb="1" eb="3">
      <t>ゲンジョウ</t>
    </rPh>
    <rPh sb="4" eb="5">
      <t>ダイ</t>
    </rPh>
    <rPh sb="6" eb="7">
      <t>キ</t>
    </rPh>
    <rPh sb="7" eb="9">
      <t>ヨサン</t>
    </rPh>
    <phoneticPr fontId="4"/>
  </si>
  <si>
    <t>←予備費で収支の帳尻合わせ</t>
    <rPh sb="1" eb="4">
      <t>ヨビヒ</t>
    </rPh>
    <rPh sb="5" eb="7">
      <t>シュウシ</t>
    </rPh>
    <rPh sb="8" eb="10">
      <t>チョウジリ</t>
    </rPh>
    <rPh sb="10" eb="11">
      <t>ア</t>
    </rPh>
    <phoneticPr fontId="4"/>
  </si>
  <si>
    <t>管理費(円) 削減案</t>
    <phoneticPr fontId="4"/>
  </si>
  <si>
    <t>支出</t>
    <rPh sb="0" eb="2">
      <t>シシュツ</t>
    </rPh>
    <phoneticPr fontId="4"/>
  </si>
  <si>
    <t>1年あたり</t>
    <rPh sb="1" eb="2">
      <t>ネン</t>
    </rPh>
    <phoneticPr fontId="4"/>
  </si>
  <si>
    <t>収入</t>
    <rPh sb="0" eb="2">
      <t>シュウニュウ</t>
    </rPh>
    <phoneticPr fontId="4"/>
  </si>
  <si>
    <t>現状</t>
    <rPh sb="0" eb="2">
      <t>ゲンジョウ</t>
    </rPh>
    <phoneticPr fontId="4"/>
  </si>
  <si>
    <t>駐車場</t>
    <rPh sb="0" eb="3">
      <t>チュウシャジョウ</t>
    </rPh>
    <phoneticPr fontId="4"/>
  </si>
  <si>
    <t>30年合計</t>
    <rPh sb="2" eb="3">
      <t>ネン</t>
    </rPh>
    <rPh sb="3" eb="5">
      <t>ゴウケイ</t>
    </rPh>
    <phoneticPr fontId="4"/>
  </si>
  <si>
    <t>1月あたり</t>
    <rPh sb="1" eb="2">
      <t>ツキ</t>
    </rPh>
    <phoneticPr fontId="4"/>
  </si>
  <si>
    <t>1戸あたり</t>
    <rPh sb="1" eb="2">
      <t>ト</t>
    </rPh>
    <phoneticPr fontId="4"/>
  </si>
  <si>
    <t>変更</t>
    <rPh sb="0" eb="2">
      <t>ヘンコウ</t>
    </rPh>
    <phoneticPr fontId="4"/>
  </si>
  <si>
    <t>案②</t>
    <phoneticPr fontId="4"/>
  </si>
  <si>
    <t>駐車場以外</t>
    <rPh sb="0" eb="3">
      <t>チュウシャジョウ</t>
    </rPh>
    <rPh sb="3" eb="5">
      <t>イガイ</t>
    </rPh>
    <phoneticPr fontId="4"/>
  </si>
  <si>
    <t>②＝①÷30</t>
    <phoneticPr fontId="4"/>
  </si>
  <si>
    <t>③＝②÷12</t>
    <phoneticPr fontId="4"/>
  </si>
  <si>
    <t>⑦</t>
    <phoneticPr fontId="4"/>
  </si>
  <si>
    <t>計算式</t>
    <rPh sb="0" eb="2">
      <t>ケイサン</t>
    </rPh>
    <rPh sb="2" eb="3">
      <t>シキ</t>
    </rPh>
    <phoneticPr fontId="4"/>
  </si>
  <si>
    <t>⑥</t>
    <phoneticPr fontId="4"/>
  </si>
  <si>
    <t>⑧</t>
    <phoneticPr fontId="4"/>
  </si>
  <si>
    <t>⑨</t>
    <phoneticPr fontId="4"/>
  </si>
  <si>
    <t>⑩</t>
    <phoneticPr fontId="4"/>
  </si>
  <si>
    <t>⑪</t>
    <phoneticPr fontId="4"/>
  </si>
  <si>
    <t>駐車場会計一緒</t>
    <rPh sb="0" eb="5">
      <t>チュウシャジョウカイケイ</t>
    </rPh>
    <rPh sb="5" eb="7">
      <t>イッショ</t>
    </rPh>
    <phoneticPr fontId="4"/>
  </si>
  <si>
    <t>駐車場会計別々</t>
    <rPh sb="0" eb="5">
      <t>チュウシャジョウカイケイ</t>
    </rPh>
    <rPh sb="5" eb="7">
      <t>ベツベツ</t>
    </rPh>
    <phoneticPr fontId="4"/>
  </si>
  <si>
    <t>←1年間あたりの修繕積立金支出(物価上昇分を除く)</t>
    <rPh sb="2" eb="4">
      <t>ネンカン</t>
    </rPh>
    <rPh sb="8" eb="10">
      <t>シュウゼン</t>
    </rPh>
    <rPh sb="10" eb="12">
      <t>ツミタテ</t>
    </rPh>
    <rPh sb="12" eb="13">
      <t>キン</t>
    </rPh>
    <rPh sb="13" eb="15">
      <t>シシュツ</t>
    </rPh>
    <rPh sb="16" eb="18">
      <t>ブッカ</t>
    </rPh>
    <rPh sb="18" eb="21">
      <t>ジョウショウブン</t>
    </rPh>
    <rPh sb="22" eb="23">
      <t>ノゾ</t>
    </rPh>
    <phoneticPr fontId="4"/>
  </si>
  <si>
    <t>←1年間あたりの修繕積立金収入目安</t>
    <rPh sb="2" eb="4">
      <t>ネンカン</t>
    </rPh>
    <rPh sb="8" eb="10">
      <t>シュウゼン</t>
    </rPh>
    <rPh sb="10" eb="12">
      <t>ツミタテ</t>
    </rPh>
    <rPh sb="12" eb="13">
      <t>キン</t>
    </rPh>
    <rPh sb="13" eb="15">
      <t>シュウニュウ</t>
    </rPh>
    <rPh sb="15" eb="17">
      <t>メヤス</t>
    </rPh>
    <phoneticPr fontId="4"/>
  </si>
  <si>
    <t>←1月あたりの修繕積立金収入目安</t>
    <rPh sb="2" eb="3">
      <t>ツキ</t>
    </rPh>
    <rPh sb="7" eb="9">
      <t>シュウゼン</t>
    </rPh>
    <rPh sb="9" eb="11">
      <t>ツミタテ</t>
    </rPh>
    <rPh sb="11" eb="12">
      <t>キン</t>
    </rPh>
    <rPh sb="12" eb="14">
      <t>シュウニュウ</t>
    </rPh>
    <rPh sb="14" eb="16">
      <t>メヤス</t>
    </rPh>
    <phoneticPr fontId="4"/>
  </si>
  <si>
    <t>←1月あたりの修繕積立金支出(物価上昇分を除く)</t>
    <rPh sb="2" eb="3">
      <t>ツキ</t>
    </rPh>
    <rPh sb="7" eb="9">
      <t>シュウゼン</t>
    </rPh>
    <rPh sb="9" eb="11">
      <t>ツミタテ</t>
    </rPh>
    <rPh sb="11" eb="12">
      <t>キン</t>
    </rPh>
    <rPh sb="12" eb="14">
      <t>シシュツ</t>
    </rPh>
    <rPh sb="15" eb="17">
      <t>ブッカ</t>
    </rPh>
    <rPh sb="17" eb="20">
      <t>ジョウショウブン</t>
    </rPh>
    <rPh sb="21" eb="22">
      <t>ノゾ</t>
    </rPh>
    <phoneticPr fontId="4"/>
  </si>
  <si>
    <t>↑駐車場会計でニッパツの計画通りの修繕・フルリニューアル工事する場合、年間約40万円赤字の状態になる。</t>
    <rPh sb="1" eb="4">
      <t>チュウシャジョウ</t>
    </rPh>
    <rPh sb="4" eb="6">
      <t>カイケイ</t>
    </rPh>
    <rPh sb="12" eb="14">
      <t>ケイカク</t>
    </rPh>
    <rPh sb="14" eb="15">
      <t>トオ</t>
    </rPh>
    <rPh sb="17" eb="19">
      <t>シュウゼン</t>
    </rPh>
    <rPh sb="28" eb="30">
      <t>コウジ</t>
    </rPh>
    <rPh sb="32" eb="34">
      <t>バアイ</t>
    </rPh>
    <rPh sb="35" eb="37">
      <t>ネンカン</t>
    </rPh>
    <rPh sb="37" eb="38">
      <t>ヤク</t>
    </rPh>
    <rPh sb="40" eb="42">
      <t>マンエン</t>
    </rPh>
    <rPh sb="42" eb="44">
      <t>アカジ</t>
    </rPh>
    <rPh sb="45" eb="47">
      <t>ジョウタイ</t>
    </rPh>
    <phoneticPr fontId="4"/>
  </si>
  <si>
    <r>
      <t>(参考)③・・・駐車場会計を管理費へ入れない場合(220円/m</t>
    </r>
    <r>
      <rPr>
        <b/>
        <vertAlign val="superscript"/>
        <sz val="12"/>
        <color theme="1"/>
        <rFont val="Meiryo UI"/>
        <family val="3"/>
        <charset val="128"/>
      </rPr>
      <t>2</t>
    </r>
    <r>
      <rPr>
        <b/>
        <sz val="12"/>
        <color theme="1"/>
        <rFont val="Meiryo UI"/>
        <family val="3"/>
        <charset val="128"/>
      </rPr>
      <t>)</t>
    </r>
    <rPh sb="1" eb="3">
      <t>サンコウ</t>
    </rPh>
    <phoneticPr fontId="4"/>
  </si>
  <si>
    <t>※第9期(2022年度)以降の管理費(一般会計) 収入予算案 ＜駐車場収入の考え方を変更・分離した場合の想定＞</t>
    <rPh sb="1" eb="2">
      <t>ダイ</t>
    </rPh>
    <rPh sb="3" eb="4">
      <t>キ</t>
    </rPh>
    <rPh sb="9" eb="10">
      <t>ネン</t>
    </rPh>
    <rPh sb="10" eb="11">
      <t>ド</t>
    </rPh>
    <rPh sb="12" eb="14">
      <t>イコウ</t>
    </rPh>
    <rPh sb="15" eb="18">
      <t>カンリヒ</t>
    </rPh>
    <rPh sb="19" eb="21">
      <t>イッパン</t>
    </rPh>
    <rPh sb="21" eb="23">
      <t>カイケイ</t>
    </rPh>
    <rPh sb="25" eb="27">
      <t>シュウニュウ</t>
    </rPh>
    <rPh sb="27" eb="29">
      <t>ヨサン</t>
    </rPh>
    <rPh sb="29" eb="30">
      <t>アン</t>
    </rPh>
    <rPh sb="32" eb="35">
      <t>チュウシャジョウ</t>
    </rPh>
    <rPh sb="35" eb="37">
      <t>シュウニュウ</t>
    </rPh>
    <rPh sb="38" eb="39">
      <t>カンガ</t>
    </rPh>
    <rPh sb="40" eb="41">
      <t>カタ</t>
    </rPh>
    <rPh sb="42" eb="44">
      <t>ヘンコウ</t>
    </rPh>
    <rPh sb="45" eb="47">
      <t>ブンリ</t>
    </rPh>
    <rPh sb="49" eb="51">
      <t>バアイ</t>
    </rPh>
    <rPh sb="52" eb="54">
      <t>ソウテイ</t>
    </rPh>
    <phoneticPr fontId="4"/>
  </si>
  <si>
    <t>←均等積立方式の目安金額(共有持分割合により、多少変更有り)</t>
    <rPh sb="1" eb="3">
      <t>キントウ</t>
    </rPh>
    <rPh sb="3" eb="7">
      <t>ツミタテホウシキ</t>
    </rPh>
    <rPh sb="8" eb="10">
      <t>メヤス</t>
    </rPh>
    <rPh sb="10" eb="12">
      <t>キンガク</t>
    </rPh>
    <rPh sb="13" eb="15">
      <t>キョウユウ</t>
    </rPh>
    <rPh sb="15" eb="17">
      <t>モチブン</t>
    </rPh>
    <rPh sb="17" eb="19">
      <t>ワリアイ</t>
    </rPh>
    <rPh sb="23" eb="25">
      <t>タショウ</t>
    </rPh>
    <rPh sb="25" eb="27">
      <t>ヘンコウ</t>
    </rPh>
    <rPh sb="27" eb="28">
      <t>アリ</t>
    </rPh>
    <phoneticPr fontId="4"/>
  </si>
  <si>
    <t>←駐車場収入の管理費への割り当てを一部変更した場合の想定</t>
    <rPh sb="1" eb="4">
      <t>チュウシャジョウ</t>
    </rPh>
    <rPh sb="4" eb="6">
      <t>シュウニュウ</t>
    </rPh>
    <rPh sb="7" eb="10">
      <t>カンリヒ</t>
    </rPh>
    <rPh sb="12" eb="13">
      <t>ワ</t>
    </rPh>
    <rPh sb="14" eb="15">
      <t>ア</t>
    </rPh>
    <rPh sb="17" eb="19">
      <t>イチブ</t>
    </rPh>
    <rPh sb="19" eb="21">
      <t>ヘンコウ</t>
    </rPh>
    <rPh sb="23" eb="25">
      <t>バアイ</t>
    </rPh>
    <rPh sb="26" eb="28">
      <t>ソウテイ</t>
    </rPh>
    <phoneticPr fontId="4"/>
  </si>
  <si>
    <r>
      <t>②・・・第10期(293円/m</t>
    </r>
    <r>
      <rPr>
        <b/>
        <vertAlign val="superscript"/>
        <sz val="14"/>
        <color theme="1"/>
        <rFont val="Meiryo UI"/>
        <family val="3"/>
        <charset val="128"/>
      </rPr>
      <t>2</t>
    </r>
    <r>
      <rPr>
        <b/>
        <sz val="14"/>
        <color theme="1"/>
        <rFont val="Meiryo UI"/>
        <family val="3"/>
        <charset val="128"/>
      </rPr>
      <t>)</t>
    </r>
    <rPh sb="4" eb="5">
      <t>ダイ</t>
    </rPh>
    <rPh sb="7" eb="8">
      <t>キ</t>
    </rPh>
    <rPh sb="12" eb="13">
      <t>エン</t>
    </rPh>
    <phoneticPr fontId="35"/>
  </si>
  <si>
    <r>
      <t>③・・・第11期(320円/m</t>
    </r>
    <r>
      <rPr>
        <b/>
        <vertAlign val="superscript"/>
        <sz val="14"/>
        <color theme="1"/>
        <rFont val="Meiryo UI"/>
        <family val="3"/>
        <charset val="128"/>
      </rPr>
      <t>2</t>
    </r>
    <r>
      <rPr>
        <b/>
        <sz val="14"/>
        <color theme="1"/>
        <rFont val="Meiryo UI"/>
        <family val="3"/>
        <charset val="128"/>
      </rPr>
      <t>)</t>
    </r>
    <rPh sb="4" eb="5">
      <t>ダイ</t>
    </rPh>
    <rPh sb="7" eb="8">
      <t>キ</t>
    </rPh>
    <phoneticPr fontId="4"/>
  </si>
  <si>
    <r>
      <t>④・・・第12期(348円/m</t>
    </r>
    <r>
      <rPr>
        <b/>
        <vertAlign val="superscript"/>
        <sz val="14"/>
        <color theme="1"/>
        <rFont val="Meiryo UI"/>
        <family val="3"/>
        <charset val="128"/>
      </rPr>
      <t>2</t>
    </r>
    <r>
      <rPr>
        <b/>
        <sz val="14"/>
        <color theme="1"/>
        <rFont val="Meiryo UI"/>
        <family val="3"/>
        <charset val="128"/>
      </rPr>
      <t>)</t>
    </r>
    <rPh sb="4" eb="5">
      <t>ダイ</t>
    </rPh>
    <rPh sb="7" eb="8">
      <t>キ</t>
    </rPh>
    <phoneticPr fontId="4"/>
  </si>
  <si>
    <r>
      <t>⑤・・・第13期(375円/m</t>
    </r>
    <r>
      <rPr>
        <b/>
        <vertAlign val="superscript"/>
        <sz val="14"/>
        <color theme="1"/>
        <rFont val="Meiryo UI"/>
        <family val="3"/>
        <charset val="128"/>
      </rPr>
      <t>2</t>
    </r>
    <r>
      <rPr>
        <b/>
        <sz val="14"/>
        <color theme="1"/>
        <rFont val="Meiryo UI"/>
        <family val="3"/>
        <charset val="128"/>
      </rPr>
      <t>)</t>
    </r>
    <rPh sb="4" eb="5">
      <t>ダイ</t>
    </rPh>
    <rPh sb="7" eb="8">
      <t>キ</t>
    </rPh>
    <phoneticPr fontId="4"/>
  </si>
  <si>
    <r>
      <t>⑥・・・均等積立方式(350円/m</t>
    </r>
    <r>
      <rPr>
        <b/>
        <vertAlign val="superscript"/>
        <sz val="14"/>
        <color theme="1"/>
        <rFont val="Meiryo UI"/>
        <family val="3"/>
        <charset val="128"/>
      </rPr>
      <t>2</t>
    </r>
    <r>
      <rPr>
        <b/>
        <sz val="14"/>
        <color theme="1"/>
        <rFont val="Meiryo UI"/>
        <family val="3"/>
        <charset val="128"/>
      </rPr>
      <t>)</t>
    </r>
    <rPh sb="4" eb="6">
      <t>キントウ</t>
    </rPh>
    <rPh sb="6" eb="8">
      <t>ツミタテ</t>
    </rPh>
    <rPh sb="8" eb="10">
      <t>ホウシキ</t>
    </rPh>
    <phoneticPr fontId="4"/>
  </si>
  <si>
    <r>
      <t>①・・・第9期(265円/m</t>
    </r>
    <r>
      <rPr>
        <b/>
        <vertAlign val="superscript"/>
        <sz val="14"/>
        <color theme="1"/>
        <rFont val="Meiryo UI"/>
        <family val="3"/>
        <charset val="128"/>
      </rPr>
      <t>2</t>
    </r>
    <r>
      <rPr>
        <b/>
        <sz val="14"/>
        <color theme="1"/>
        <rFont val="Meiryo UI"/>
        <family val="3"/>
        <charset val="128"/>
      </rPr>
      <t>)</t>
    </r>
    <rPh sb="4" eb="5">
      <t>ダイ</t>
    </rPh>
    <rPh sb="6" eb="7">
      <t>キ</t>
    </rPh>
    <rPh sb="11" eb="12">
      <t>エン</t>
    </rPh>
    <phoneticPr fontId="35"/>
  </si>
  <si>
    <r>
      <t>①・・・第9期(173円/m</t>
    </r>
    <r>
      <rPr>
        <b/>
        <vertAlign val="superscript"/>
        <sz val="14"/>
        <color theme="1"/>
        <rFont val="Meiryo UI"/>
        <family val="3"/>
        <charset val="128"/>
      </rPr>
      <t>2</t>
    </r>
    <r>
      <rPr>
        <b/>
        <sz val="14"/>
        <color theme="1"/>
        <rFont val="Meiryo UI"/>
        <family val="3"/>
        <charset val="128"/>
      </rPr>
      <t>)</t>
    </r>
    <rPh sb="4" eb="5">
      <t>ダイ</t>
    </rPh>
    <rPh sb="6" eb="7">
      <t>キ</t>
    </rPh>
    <rPh sb="11" eb="12">
      <t>エン</t>
    </rPh>
    <phoneticPr fontId="35"/>
  </si>
  <si>
    <r>
      <t>修繕費(円/m</t>
    </r>
    <r>
      <rPr>
        <b/>
        <vertAlign val="superscript"/>
        <sz val="12"/>
        <color theme="1"/>
        <rFont val="Meiryo UI"/>
        <family val="3"/>
        <charset val="128"/>
      </rPr>
      <t>2</t>
    </r>
    <r>
      <rPr>
        <b/>
        <sz val="12"/>
        <color theme="1"/>
        <rFont val="Meiryo UI"/>
        <family val="3"/>
        <charset val="128"/>
      </rPr>
      <t>)</t>
    </r>
    <rPh sb="0" eb="3">
      <t>シュウゼンヒ</t>
    </rPh>
    <rPh sb="4" eb="5">
      <t>エン</t>
    </rPh>
    <phoneticPr fontId="35"/>
  </si>
  <si>
    <r>
      <t>修繕費(円/m</t>
    </r>
    <r>
      <rPr>
        <b/>
        <vertAlign val="superscript"/>
        <sz val="12"/>
        <color theme="1"/>
        <rFont val="Meiryo UI"/>
        <family val="3"/>
        <charset val="128"/>
      </rPr>
      <t>2</t>
    </r>
    <r>
      <rPr>
        <b/>
        <sz val="12"/>
        <color theme="1"/>
        <rFont val="Meiryo UI"/>
        <family val="3"/>
        <charset val="128"/>
      </rPr>
      <t>)</t>
    </r>
    <rPh sb="0" eb="3">
      <t>シュウゼンヒ</t>
    </rPh>
    <phoneticPr fontId="4"/>
  </si>
  <si>
    <t>※第9期(2022年度)以降の修繕積立金(特別会計) 収入予算案</t>
    <rPh sb="1" eb="2">
      <t>ダイ</t>
    </rPh>
    <rPh sb="3" eb="4">
      <t>キ</t>
    </rPh>
    <rPh sb="9" eb="10">
      <t>ネン</t>
    </rPh>
    <rPh sb="10" eb="11">
      <t>ド</t>
    </rPh>
    <rPh sb="12" eb="14">
      <t>イコウ</t>
    </rPh>
    <rPh sb="15" eb="17">
      <t>シュウゼン</t>
    </rPh>
    <rPh sb="17" eb="19">
      <t>ツミタテ</t>
    </rPh>
    <rPh sb="19" eb="20">
      <t>キン</t>
    </rPh>
    <rPh sb="21" eb="23">
      <t>トクベツ</t>
    </rPh>
    <rPh sb="23" eb="25">
      <t>カイケイ</t>
    </rPh>
    <rPh sb="27" eb="29">
      <t>シュウニュウ</t>
    </rPh>
    <rPh sb="29" eb="31">
      <t>ヨサン</t>
    </rPh>
    <rPh sb="31" eb="32">
      <t>アン</t>
    </rPh>
    <phoneticPr fontId="4"/>
  </si>
  <si>
    <t>＜現状＞</t>
    <phoneticPr fontId="4"/>
  </si>
  <si>
    <r>
      <rPr>
        <b/>
        <sz val="16"/>
        <color theme="1"/>
        <rFont val="Meiryo UI"/>
        <family val="3"/>
        <charset val="128"/>
      </rPr>
      <t>　　</t>
    </r>
    <r>
      <rPr>
        <b/>
        <u/>
        <sz val="16"/>
        <color theme="1"/>
        <rFont val="Meiryo UI"/>
        <family val="3"/>
        <charset val="128"/>
      </rPr>
      <t>第1期から第13期まで段階積上げ方式で、第13期から均等積立方式の場合</t>
    </r>
    <phoneticPr fontId="4"/>
  </si>
  <si>
    <t>＜案①＞</t>
    <rPh sb="1" eb="2">
      <t>アン</t>
    </rPh>
    <phoneticPr fontId="4"/>
  </si>
  <si>
    <t>第9期</t>
    <rPh sb="0" eb="1">
      <t>ダイ</t>
    </rPh>
    <rPh sb="2" eb="3">
      <t>キ</t>
    </rPh>
    <phoneticPr fontId="4"/>
  </si>
  <si>
    <t>第10期</t>
    <rPh sb="0" eb="1">
      <t>ダイ</t>
    </rPh>
    <rPh sb="3" eb="4">
      <t>キ</t>
    </rPh>
    <phoneticPr fontId="4"/>
  </si>
  <si>
    <t>第11期</t>
    <rPh sb="0" eb="1">
      <t>ダイ</t>
    </rPh>
    <rPh sb="3" eb="4">
      <t>キ</t>
    </rPh>
    <phoneticPr fontId="4"/>
  </si>
  <si>
    <t>第12期</t>
    <rPh sb="0" eb="1">
      <t>ダイ</t>
    </rPh>
    <rPh sb="3" eb="4">
      <t>キ</t>
    </rPh>
    <phoneticPr fontId="4"/>
  </si>
  <si>
    <t>第13期</t>
    <rPh sb="0" eb="1">
      <t>ダイ</t>
    </rPh>
    <rPh sb="3" eb="4">
      <t>キ</t>
    </rPh>
    <phoneticPr fontId="4"/>
  </si>
  <si>
    <t>第14期</t>
    <rPh sb="0" eb="1">
      <t>ダイ</t>
    </rPh>
    <rPh sb="3" eb="4">
      <t>キ</t>
    </rPh>
    <phoneticPr fontId="4"/>
  </si>
  <si>
    <r>
      <t>(単位：円/m</t>
    </r>
    <r>
      <rPr>
        <vertAlign val="superscript"/>
        <sz val="11"/>
        <color theme="1"/>
        <rFont val="Meiryo UI"/>
        <family val="3"/>
        <charset val="128"/>
      </rPr>
      <t>2</t>
    </r>
    <r>
      <rPr>
        <sz val="11"/>
        <color theme="1"/>
        <rFont val="Meiryo UI"/>
        <family val="2"/>
        <charset val="128"/>
      </rPr>
      <t>)</t>
    </r>
    <rPh sb="1" eb="3">
      <t>タンイ</t>
    </rPh>
    <rPh sb="4" eb="5">
      <t>エン</t>
    </rPh>
    <phoneticPr fontId="4"/>
  </si>
  <si>
    <t>第15期</t>
    <rPh sb="0" eb="1">
      <t>ダイ</t>
    </rPh>
    <rPh sb="3" eb="4">
      <t>キ</t>
    </rPh>
    <phoneticPr fontId="4"/>
  </si>
  <si>
    <t>第16期</t>
    <rPh sb="0" eb="1">
      <t>ダイ</t>
    </rPh>
    <rPh sb="3" eb="4">
      <t>キ</t>
    </rPh>
    <phoneticPr fontId="4"/>
  </si>
  <si>
    <t>第17期</t>
    <rPh sb="0" eb="1">
      <t>ダイ</t>
    </rPh>
    <rPh sb="3" eb="4">
      <t>キ</t>
    </rPh>
    <phoneticPr fontId="4"/>
  </si>
  <si>
    <t>第18期</t>
    <rPh sb="0" eb="1">
      <t>ダイ</t>
    </rPh>
    <rPh sb="3" eb="4">
      <t>キ</t>
    </rPh>
    <phoneticPr fontId="4"/>
  </si>
  <si>
    <t>第19期</t>
    <rPh sb="0" eb="1">
      <t>ダイ</t>
    </rPh>
    <rPh sb="3" eb="4">
      <t>キ</t>
    </rPh>
    <phoneticPr fontId="4"/>
  </si>
  <si>
    <t>第20期</t>
    <rPh sb="0" eb="1">
      <t>ダイ</t>
    </rPh>
    <rPh sb="3" eb="4">
      <t>キ</t>
    </rPh>
    <phoneticPr fontId="4"/>
  </si>
  <si>
    <t>第21期</t>
    <rPh sb="0" eb="1">
      <t>ダイ</t>
    </rPh>
    <rPh sb="3" eb="4">
      <t>キ</t>
    </rPh>
    <phoneticPr fontId="4"/>
  </si>
  <si>
    <t>第22期</t>
    <rPh sb="0" eb="1">
      <t>ダイ</t>
    </rPh>
    <rPh sb="3" eb="4">
      <t>キ</t>
    </rPh>
    <phoneticPr fontId="4"/>
  </si>
  <si>
    <t>第23期</t>
    <rPh sb="0" eb="1">
      <t>ダイ</t>
    </rPh>
    <rPh sb="3" eb="4">
      <t>キ</t>
    </rPh>
    <phoneticPr fontId="4"/>
  </si>
  <si>
    <t>第24期</t>
    <rPh sb="0" eb="1">
      <t>ダイ</t>
    </rPh>
    <rPh sb="3" eb="4">
      <t>キ</t>
    </rPh>
    <phoneticPr fontId="4"/>
  </si>
  <si>
    <t>第25期</t>
    <rPh sb="0" eb="1">
      <t>ダイ</t>
    </rPh>
    <rPh sb="3" eb="4">
      <t>キ</t>
    </rPh>
    <phoneticPr fontId="4"/>
  </si>
  <si>
    <t>第26期</t>
    <rPh sb="0" eb="1">
      <t>ダイ</t>
    </rPh>
    <rPh sb="3" eb="4">
      <t>キ</t>
    </rPh>
    <phoneticPr fontId="4"/>
  </si>
  <si>
    <t>第27期</t>
    <rPh sb="0" eb="1">
      <t>ダイ</t>
    </rPh>
    <rPh sb="3" eb="4">
      <t>キ</t>
    </rPh>
    <phoneticPr fontId="4"/>
  </si>
  <si>
    <t>第28期</t>
    <rPh sb="0" eb="1">
      <t>ダイ</t>
    </rPh>
    <rPh sb="3" eb="4">
      <t>キ</t>
    </rPh>
    <phoneticPr fontId="4"/>
  </si>
  <si>
    <t>第29期</t>
    <rPh sb="0" eb="1">
      <t>ダイ</t>
    </rPh>
    <rPh sb="3" eb="4">
      <t>キ</t>
    </rPh>
    <phoneticPr fontId="4"/>
  </si>
  <si>
    <t>第30期</t>
    <rPh sb="0" eb="1">
      <t>ダイ</t>
    </rPh>
    <rPh sb="3" eb="4">
      <t>キ</t>
    </rPh>
    <phoneticPr fontId="4"/>
  </si>
  <si>
    <t>第31期</t>
    <rPh sb="0" eb="1">
      <t>ダイ</t>
    </rPh>
    <rPh sb="3" eb="4">
      <t>キ</t>
    </rPh>
    <phoneticPr fontId="4"/>
  </si>
  <si>
    <t>第32期</t>
    <rPh sb="0" eb="1">
      <t>ダイ</t>
    </rPh>
    <rPh sb="3" eb="4">
      <t>キ</t>
    </rPh>
    <phoneticPr fontId="4"/>
  </si>
  <si>
    <t>第33期</t>
    <rPh sb="0" eb="1">
      <t>ダイ</t>
    </rPh>
    <rPh sb="3" eb="4">
      <t>キ</t>
    </rPh>
    <phoneticPr fontId="4"/>
  </si>
  <si>
    <t>第34期</t>
    <rPh sb="0" eb="1">
      <t>ダイ</t>
    </rPh>
    <rPh sb="3" eb="4">
      <t>キ</t>
    </rPh>
    <phoneticPr fontId="4"/>
  </si>
  <si>
    <t>第35期</t>
    <rPh sb="0" eb="1">
      <t>ダイ</t>
    </rPh>
    <rPh sb="3" eb="4">
      <t>キ</t>
    </rPh>
    <phoneticPr fontId="4"/>
  </si>
  <si>
    <t>第36期</t>
    <rPh sb="0" eb="1">
      <t>ダイ</t>
    </rPh>
    <rPh sb="3" eb="4">
      <t>キ</t>
    </rPh>
    <phoneticPr fontId="4"/>
  </si>
  <si>
    <t>第37期</t>
    <rPh sb="0" eb="1">
      <t>ダイ</t>
    </rPh>
    <rPh sb="3" eb="4">
      <t>キ</t>
    </rPh>
    <phoneticPr fontId="4"/>
  </si>
  <si>
    <t>第38期</t>
    <rPh sb="0" eb="1">
      <t>ダイ</t>
    </rPh>
    <rPh sb="3" eb="4">
      <t>キ</t>
    </rPh>
    <phoneticPr fontId="4"/>
  </si>
  <si>
    <t>第39期</t>
    <rPh sb="0" eb="1">
      <t>ダイ</t>
    </rPh>
    <rPh sb="3" eb="4">
      <t>キ</t>
    </rPh>
    <phoneticPr fontId="4"/>
  </si>
  <si>
    <r>
      <t>現状(円/m</t>
    </r>
    <r>
      <rPr>
        <vertAlign val="superscript"/>
        <sz val="11"/>
        <color theme="1"/>
        <rFont val="Meiryo UI"/>
        <family val="3"/>
        <charset val="128"/>
      </rPr>
      <t>2</t>
    </r>
    <r>
      <rPr>
        <sz val="11"/>
        <color theme="1"/>
        <rFont val="Meiryo UI"/>
        <family val="2"/>
        <charset val="128"/>
      </rPr>
      <t>)</t>
    </r>
    <rPh sb="0" eb="2">
      <t>ゲンジョウ</t>
    </rPh>
    <phoneticPr fontId="4"/>
  </si>
  <si>
    <t>現在</t>
    <rPh sb="0" eb="2">
      <t>ゲンザイ</t>
    </rPh>
    <phoneticPr fontId="4"/>
  </si>
  <si>
    <t>案①</t>
    <rPh sb="0" eb="1">
      <t>アン</t>
    </rPh>
    <phoneticPr fontId="4"/>
  </si>
  <si>
    <t>第1期から第13期まで段階積上げ方式で、第13期から均等積立方式)</t>
    <phoneticPr fontId="4"/>
  </si>
  <si>
    <t>修繕積立金の考え方</t>
    <phoneticPr fontId="4"/>
  </si>
  <si>
    <t>第1期から第13期まで段階積上げ方式で
9期から均等積立方式</t>
    <phoneticPr fontId="4"/>
  </si>
  <si>
    <t>修繕積立金(戸・月)</t>
    <rPh sb="6" eb="7">
      <t>ト</t>
    </rPh>
    <rPh sb="8" eb="9">
      <t>ツキ</t>
    </rPh>
    <phoneticPr fontId="4"/>
  </si>
  <si>
    <t>駐車場収入の
管理費割り当ての考え方</t>
    <phoneticPr fontId="4"/>
  </si>
  <si>
    <t>中項目</t>
    <rPh sb="0" eb="3">
      <t>チュウコウモク</t>
    </rPh>
    <phoneticPr fontId="4"/>
  </si>
  <si>
    <t>大項目</t>
    <rPh sb="0" eb="3">
      <t>ダイコウモク</t>
    </rPh>
    <phoneticPr fontId="4"/>
  </si>
  <si>
    <t>修繕積立金</t>
    <phoneticPr fontId="4"/>
  </si>
  <si>
    <t>駐車場の修繕費口座</t>
    <rPh sb="0" eb="3">
      <t>チュウシャジョウ</t>
    </rPh>
    <rPh sb="4" eb="7">
      <t>シュウゼンヒ</t>
    </rPh>
    <rPh sb="7" eb="9">
      <t>コウザ</t>
    </rPh>
    <phoneticPr fontId="4"/>
  </si>
  <si>
    <t>マンション専有部の
配管工事支払い方式</t>
    <phoneticPr fontId="4"/>
  </si>
  <si>
    <t>専有者が個別対応</t>
    <rPh sb="0" eb="2">
      <t>センユウ</t>
    </rPh>
    <rPh sb="2" eb="3">
      <t>シャ</t>
    </rPh>
    <rPh sb="4" eb="6">
      <t>コベツ</t>
    </rPh>
    <rPh sb="6" eb="8">
      <t>タイオウ</t>
    </rPh>
    <phoneticPr fontId="4"/>
  </si>
  <si>
    <t>機械式駐車場の
定期交換部品費用</t>
    <rPh sb="0" eb="6">
      <t>キカイシキチュウシャジョウ</t>
    </rPh>
    <rPh sb="8" eb="10">
      <t>テイキ</t>
    </rPh>
    <rPh sb="10" eb="12">
      <t>コウカン</t>
    </rPh>
    <rPh sb="12" eb="14">
      <t>ブヒン</t>
    </rPh>
    <rPh sb="14" eb="16">
      <t>ヒヨウ</t>
    </rPh>
    <phoneticPr fontId="4"/>
  </si>
  <si>
    <t>前年度12月時点の
駐車場稼働率40％を
管理費へ支払い</t>
    <rPh sb="0" eb="3">
      <t>ゼンネンド</t>
    </rPh>
    <rPh sb="5" eb="6">
      <t>ガツ</t>
    </rPh>
    <rPh sb="6" eb="8">
      <t>ジテン</t>
    </rPh>
    <rPh sb="10" eb="13">
      <t>チュウシャジョウ</t>
    </rPh>
    <rPh sb="13" eb="16">
      <t>カドウリツ</t>
    </rPh>
    <rPh sb="21" eb="24">
      <t>カンリヒ</t>
    </rPh>
    <rPh sb="25" eb="27">
      <t>シハラ</t>
    </rPh>
    <phoneticPr fontId="4"/>
  </si>
  <si>
    <t>修繕費で共用部と専有部を合わせて一括対応</t>
    <rPh sb="0" eb="3">
      <t>シュウゼンヒ</t>
    </rPh>
    <rPh sb="4" eb="7">
      <t>キョウヨウブ</t>
    </rPh>
    <rPh sb="8" eb="11">
      <t>センユウブ</t>
    </rPh>
    <rPh sb="12" eb="13">
      <t>ア</t>
    </rPh>
    <rPh sb="16" eb="18">
      <t>イッカツ</t>
    </rPh>
    <rPh sb="18" eb="20">
      <t>タイオウ</t>
    </rPh>
    <phoneticPr fontId="4"/>
  </si>
  <si>
    <t>①機械式駐車場 保守点検費用
＋②機械式駐車場(エレベーター含む) 
前年度の電気料金</t>
    <rPh sb="35" eb="38">
      <t>ゼンネンド</t>
    </rPh>
    <phoneticPr fontId="4"/>
  </si>
  <si>
    <t>管理費で支払い</t>
    <rPh sb="0" eb="3">
      <t>カンリヒ</t>
    </rPh>
    <rPh sb="4" eb="6">
      <t>シハラ</t>
    </rPh>
    <phoneticPr fontId="4"/>
  </si>
  <si>
    <t>修繕費で支払い</t>
    <rPh sb="0" eb="3">
      <t>シュウゼンヒ</t>
    </rPh>
    <rPh sb="4" eb="6">
      <t>シハラ</t>
    </rPh>
    <phoneticPr fontId="4"/>
  </si>
  <si>
    <r>
      <t>案①(円/m</t>
    </r>
    <r>
      <rPr>
        <vertAlign val="superscript"/>
        <sz val="11"/>
        <color theme="1"/>
        <rFont val="Meiryo UI"/>
        <family val="3"/>
        <charset val="128"/>
      </rPr>
      <t>2</t>
    </r>
    <r>
      <rPr>
        <sz val="11"/>
        <color theme="1"/>
        <rFont val="Meiryo UI"/>
        <family val="2"/>
        <charset val="128"/>
      </rPr>
      <t>)</t>
    </r>
    <rPh sb="0" eb="1">
      <t>アン</t>
    </rPh>
    <phoneticPr fontId="4"/>
  </si>
  <si>
    <t>管理費(戸・月)</t>
    <phoneticPr fontId="4"/>
  </si>
  <si>
    <t>1,987,200円/年
(残りの駐車場収入は修繕積立金へ)</t>
    <rPh sb="9" eb="10">
      <t>エン</t>
    </rPh>
    <rPh sb="11" eb="12">
      <t>ネン</t>
    </rPh>
    <rPh sb="14" eb="15">
      <t>ノコ</t>
    </rPh>
    <rPh sb="17" eb="20">
      <t>チュウシャジョウ</t>
    </rPh>
    <rPh sb="20" eb="22">
      <t>シュウニュウ</t>
    </rPh>
    <rPh sb="23" eb="25">
      <t>シュウゼン</t>
    </rPh>
    <rPh sb="25" eb="27">
      <t>ツミタテ</t>
    </rPh>
    <rPh sb="27" eb="28">
      <t>キン</t>
    </rPh>
    <phoneticPr fontId="4"/>
  </si>
  <si>
    <t>713,592円/年
(残りの駐車場収入は修繕積立金へ)</t>
    <rPh sb="7" eb="8">
      <t>エン</t>
    </rPh>
    <rPh sb="9" eb="10">
      <t>ネン</t>
    </rPh>
    <phoneticPr fontId="4"/>
  </si>
  <si>
    <t>別々に管理
(以前の管理費収入も分離して駐車場会計へ変更)</t>
    <rPh sb="0" eb="2">
      <t>ベツベツ</t>
    </rPh>
    <rPh sb="3" eb="5">
      <t>カンリ</t>
    </rPh>
    <rPh sb="7" eb="9">
      <t>イゼン</t>
    </rPh>
    <rPh sb="10" eb="13">
      <t>カンリヒ</t>
    </rPh>
    <rPh sb="13" eb="15">
      <t>シュウニュウ</t>
    </rPh>
    <rPh sb="16" eb="18">
      <t>ブンリ</t>
    </rPh>
    <rPh sb="20" eb="23">
      <t>チュウシャジョウ</t>
    </rPh>
    <rPh sb="23" eb="25">
      <t>カイケイ</t>
    </rPh>
    <rPh sb="26" eb="28">
      <t>ヘンコウ</t>
    </rPh>
    <phoneticPr fontId="4"/>
  </si>
  <si>
    <t>特別会計(修繕積立金)として、
駐車場会計も一緒に管理</t>
    <rPh sb="0" eb="2">
      <t>トクベツ</t>
    </rPh>
    <rPh sb="2" eb="4">
      <t>カイケイ</t>
    </rPh>
    <rPh sb="5" eb="7">
      <t>シュウゼン</t>
    </rPh>
    <rPh sb="7" eb="9">
      <t>ツミタテ</t>
    </rPh>
    <rPh sb="9" eb="10">
      <t>キン</t>
    </rPh>
    <rPh sb="16" eb="19">
      <t>チュウシャジョウ</t>
    </rPh>
    <rPh sb="19" eb="21">
      <t>カイケイ</t>
    </rPh>
    <rPh sb="22" eb="24">
      <t>イッショ</t>
    </rPh>
    <rPh sb="25" eb="27">
      <t>カンリ</t>
    </rPh>
    <phoneticPr fontId="4"/>
  </si>
  <si>
    <t>【目的】：長期修繕計画見直しのタイミングで、下記2点を織込んだ状態にしたい。</t>
    <rPh sb="1" eb="3">
      <t>モクテキ</t>
    </rPh>
    <rPh sb="5" eb="11">
      <t>チョウキシュウゼンケイカク</t>
    </rPh>
    <rPh sb="11" eb="13">
      <t>ミナオ</t>
    </rPh>
    <rPh sb="22" eb="24">
      <t>カキ</t>
    </rPh>
    <rPh sb="25" eb="26">
      <t>テン</t>
    </rPh>
    <rPh sb="27" eb="29">
      <t>オリコ</t>
    </rPh>
    <rPh sb="31" eb="33">
      <t>ジョウタイ</t>
    </rPh>
    <phoneticPr fontId="4"/>
  </si>
  <si>
    <r>
      <t>現状/案①(円/m</t>
    </r>
    <r>
      <rPr>
        <vertAlign val="superscript"/>
        <sz val="11"/>
        <color theme="1"/>
        <rFont val="Meiryo UI"/>
        <family val="3"/>
        <charset val="128"/>
      </rPr>
      <t>2</t>
    </r>
    <r>
      <rPr>
        <sz val="11"/>
        <color theme="1"/>
        <rFont val="Meiryo UI"/>
        <family val="2"/>
        <charset val="128"/>
      </rPr>
      <t>)</t>
    </r>
    <rPh sb="0" eb="2">
      <t>ゲンジョウ</t>
    </rPh>
    <rPh sb="3" eb="4">
      <t>アン</t>
    </rPh>
    <phoneticPr fontId="4"/>
  </si>
  <si>
    <r>
      <t>案②/案③(円/m</t>
    </r>
    <r>
      <rPr>
        <vertAlign val="superscript"/>
        <sz val="11"/>
        <color theme="1"/>
        <rFont val="Meiryo UI"/>
        <family val="3"/>
        <charset val="128"/>
      </rPr>
      <t>2</t>
    </r>
    <r>
      <rPr>
        <sz val="11"/>
        <color theme="1"/>
        <rFont val="Meiryo UI"/>
        <family val="2"/>
        <charset val="128"/>
      </rPr>
      <t>)</t>
    </r>
    <rPh sb="0" eb="1">
      <t>アン</t>
    </rPh>
    <rPh sb="3" eb="4">
      <t>アン</t>
    </rPh>
    <phoneticPr fontId="4"/>
  </si>
  <si>
    <t>※2021年 電気料金一覧</t>
    <rPh sb="5" eb="6">
      <t>ネン</t>
    </rPh>
    <rPh sb="7" eb="9">
      <t>デンキ</t>
    </rPh>
    <rPh sb="9" eb="11">
      <t>リョウキン</t>
    </rPh>
    <rPh sb="11" eb="13">
      <t>イチラン</t>
    </rPh>
    <phoneticPr fontId="4"/>
  </si>
  <si>
    <t>案③</t>
    <phoneticPr fontId="4"/>
  </si>
  <si>
    <t>修繕積立金(2021/4時点)
駐車場収入前提の場合</t>
    <rPh sb="0" eb="5">
      <t>シュウゼンツミタテキンチュウシャジョウシュウニュウゼンテイバアイ</t>
    </rPh>
    <phoneticPr fontId="4"/>
  </si>
  <si>
    <t>2,700,000円/年</t>
    <rPh sb="9" eb="10">
      <t>エン</t>
    </rPh>
    <rPh sb="11" eb="12">
      <t>ネン</t>
    </rPh>
    <phoneticPr fontId="4"/>
  </si>
  <si>
    <t>3,973,408円/年</t>
    <rPh sb="9" eb="10">
      <t>エン</t>
    </rPh>
    <rPh sb="11" eb="12">
      <t>ネン</t>
    </rPh>
    <phoneticPr fontId="4"/>
  </si>
  <si>
    <t>管理費(第9期予算時点)
駐車場収入前提の場合</t>
    <rPh sb="4" eb="5">
      <t>ダイ</t>
    </rPh>
    <rPh sb="6" eb="7">
      <t>キ</t>
    </rPh>
    <rPh sb="9" eb="11">
      <t>ジテン</t>
    </rPh>
    <rPh sb="13" eb="16">
      <t>チュウシャジョウ</t>
    </rPh>
    <rPh sb="16" eb="18">
      <t>シュウニュウ</t>
    </rPh>
    <rPh sb="18" eb="20">
      <t>ゼンテイ</t>
    </rPh>
    <rPh sb="21" eb="23">
      <t>バアイ</t>
    </rPh>
    <phoneticPr fontId="4"/>
  </si>
  <si>
    <t>①駐車場収入・支出の明朗会計にする事</t>
    <rPh sb="1" eb="4">
      <t>チュウシャジョウ</t>
    </rPh>
    <rPh sb="4" eb="6">
      <t>シュウニュウ</t>
    </rPh>
    <rPh sb="7" eb="9">
      <t>シシュツ</t>
    </rPh>
    <phoneticPr fontId="4"/>
  </si>
  <si>
    <t>②機械式駐車場更新工事・EV用充電器増設工事で、駐車場を使用していない方が損するリスクを減らす。</t>
    <rPh sb="1" eb="4">
      <t>キカイシキ</t>
    </rPh>
    <rPh sb="4" eb="7">
      <t>チュウシャジョウ</t>
    </rPh>
    <rPh sb="14" eb="15">
      <t>ヨウ</t>
    </rPh>
    <rPh sb="15" eb="18">
      <t>ジュウデンキ</t>
    </rPh>
    <rPh sb="18" eb="20">
      <t>ゾウセツ</t>
    </rPh>
    <rPh sb="20" eb="22">
      <t>コウジ</t>
    </rPh>
    <rPh sb="35" eb="36">
      <t>カタ</t>
    </rPh>
    <rPh sb="37" eb="38">
      <t>ソン</t>
    </rPh>
    <rPh sb="44" eb="45">
      <t>ヘ</t>
    </rPh>
    <phoneticPr fontId="4"/>
  </si>
  <si>
    <r>
      <rPr>
        <b/>
        <sz val="16"/>
        <color theme="1"/>
        <rFont val="Meiryo UI"/>
        <family val="3"/>
        <charset val="128"/>
      </rPr>
      <t>　　</t>
    </r>
    <r>
      <rPr>
        <b/>
        <u/>
        <sz val="16"/>
        <color theme="1"/>
        <rFont val="Meiryo UI"/>
        <family val="3"/>
        <charset val="128"/>
      </rPr>
      <t>第1期から第9期まで段階積上げ方式で、第10期から均等積立方式の場合</t>
    </r>
    <phoneticPr fontId="4"/>
  </si>
  <si>
    <t>タイプ</t>
  </si>
  <si>
    <t>A(1号室)</t>
    <rPh sb="3" eb="5">
      <t>ゴウシツ</t>
    </rPh>
    <phoneticPr fontId="4"/>
  </si>
  <si>
    <t>B(2号室)</t>
    <rPh sb="3" eb="5">
      <t>ゴウシツ</t>
    </rPh>
    <phoneticPr fontId="4"/>
  </si>
  <si>
    <t>C(3号室)</t>
    <rPh sb="3" eb="5">
      <t>ゴウシツ</t>
    </rPh>
    <phoneticPr fontId="4"/>
  </si>
  <si>
    <t>D(4号室)</t>
    <rPh sb="3" eb="5">
      <t>ゴウシツ</t>
    </rPh>
    <phoneticPr fontId="4"/>
  </si>
  <si>
    <t>E(5号室)</t>
    <rPh sb="3" eb="5">
      <t>ゴウシツ</t>
    </rPh>
    <phoneticPr fontId="4"/>
  </si>
  <si>
    <t>F(6号室)</t>
    <rPh sb="3" eb="5">
      <t>ゴウシツ</t>
    </rPh>
    <phoneticPr fontId="4"/>
  </si>
  <si>
    <t>管理費(A)</t>
    <rPh sb="0" eb="3">
      <t>カンリヒ</t>
    </rPh>
    <phoneticPr fontId="4"/>
  </si>
  <si>
    <t>修繕積立金(B)</t>
    <rPh sb="0" eb="2">
      <t>シュウゼン</t>
    </rPh>
    <rPh sb="2" eb="5">
      <t>ツミタテキン</t>
    </rPh>
    <phoneticPr fontId="4"/>
  </si>
  <si>
    <t>月額小計(A+B)</t>
    <rPh sb="0" eb="2">
      <t>ツキガク</t>
    </rPh>
    <rPh sb="2" eb="4">
      <t>ショウケイ</t>
    </rPh>
    <phoneticPr fontId="4"/>
  </si>
  <si>
    <t>毎月負担額 (円)</t>
    <rPh sb="0" eb="2">
      <t>マイツキ</t>
    </rPh>
    <rPh sb="2" eb="4">
      <t>フタン</t>
    </rPh>
    <rPh sb="4" eb="5">
      <t>ガク</t>
    </rPh>
    <rPh sb="7" eb="8">
      <t>エン</t>
    </rPh>
    <phoneticPr fontId="4"/>
  </si>
  <si>
    <r>
      <t>(173円/m</t>
    </r>
    <r>
      <rPr>
        <b/>
        <vertAlign val="superscript"/>
        <sz val="11"/>
        <color theme="1"/>
        <rFont val="Meiryo UI"/>
        <family val="3"/>
        <charset val="128"/>
      </rPr>
      <t>2</t>
    </r>
    <r>
      <rPr>
        <b/>
        <sz val="11"/>
        <color theme="1"/>
        <rFont val="Meiryo UI"/>
        <family val="3"/>
        <charset val="128"/>
      </rPr>
      <t>)</t>
    </r>
    <phoneticPr fontId="4"/>
  </si>
  <si>
    <r>
      <t>(204円/m</t>
    </r>
    <r>
      <rPr>
        <b/>
        <vertAlign val="superscript"/>
        <sz val="11"/>
        <color theme="1"/>
        <rFont val="Meiryo UI"/>
        <family val="3"/>
        <charset val="128"/>
      </rPr>
      <t>2</t>
    </r>
    <r>
      <rPr>
        <b/>
        <sz val="11"/>
        <color theme="1"/>
        <rFont val="Meiryo UI"/>
        <family val="3"/>
        <charset val="128"/>
      </rPr>
      <t>)</t>
    </r>
    <phoneticPr fontId="4"/>
  </si>
  <si>
    <r>
      <t>(350円/m</t>
    </r>
    <r>
      <rPr>
        <b/>
        <vertAlign val="superscript"/>
        <sz val="11"/>
        <color theme="1"/>
        <rFont val="Meiryo UI"/>
        <family val="3"/>
        <charset val="128"/>
      </rPr>
      <t>2</t>
    </r>
    <r>
      <rPr>
        <b/>
        <sz val="11"/>
        <color theme="1"/>
        <rFont val="Meiryo UI"/>
        <family val="3"/>
        <charset val="128"/>
      </rPr>
      <t>)</t>
    </r>
    <phoneticPr fontId="4"/>
  </si>
  <si>
    <r>
      <t>(320円/m</t>
    </r>
    <r>
      <rPr>
        <b/>
        <vertAlign val="superscript"/>
        <sz val="11"/>
        <color theme="1"/>
        <rFont val="Meiryo UI"/>
        <family val="3"/>
        <charset val="128"/>
      </rPr>
      <t>2</t>
    </r>
    <r>
      <rPr>
        <b/>
        <sz val="11"/>
        <color theme="1"/>
        <rFont val="Meiryo UI"/>
        <family val="3"/>
        <charset val="128"/>
      </rPr>
      <t>)</t>
    </r>
    <phoneticPr fontId="4"/>
  </si>
  <si>
    <t>※案②/案③：駐車場会計を明朗に区分した会計方式にした場合</t>
    <rPh sb="4" eb="5">
      <t>アン</t>
    </rPh>
    <rPh sb="7" eb="12">
      <t>チュウシャジョウカイケイ</t>
    </rPh>
    <rPh sb="13" eb="15">
      <t>メイロウ</t>
    </rPh>
    <rPh sb="16" eb="18">
      <t>クブン</t>
    </rPh>
    <rPh sb="20" eb="22">
      <t>カイケイ</t>
    </rPh>
    <rPh sb="22" eb="24">
      <t>ホウシキ</t>
    </rPh>
    <rPh sb="27" eb="29">
      <t>バアイ</t>
    </rPh>
    <phoneticPr fontId="4"/>
  </si>
  <si>
    <t>※案①：今まで通りに駐車場会計を管理費収入にごちゃ混ぜした会計方式にした場合</t>
    <rPh sb="4" eb="5">
      <t>イマ</t>
    </rPh>
    <rPh sb="7" eb="8">
      <t>トオ</t>
    </rPh>
    <rPh sb="10" eb="15">
      <t>チュウシャジョウカイケイ</t>
    </rPh>
    <rPh sb="16" eb="19">
      <t>カンリヒ</t>
    </rPh>
    <rPh sb="19" eb="21">
      <t>シュウニュウ</t>
    </rPh>
    <rPh sb="25" eb="26">
      <t>マ</t>
    </rPh>
    <rPh sb="29" eb="31">
      <t>カイケイ</t>
    </rPh>
    <rPh sb="31" eb="33">
      <t>ホウシキ</t>
    </rPh>
    <rPh sb="36" eb="38">
      <t>バアイ</t>
    </rPh>
    <phoneticPr fontId="4"/>
  </si>
  <si>
    <t>※案②/案③：駐車場収入の管理費へ充てる考え方</t>
    <rPh sb="1" eb="2">
      <t>アン</t>
    </rPh>
    <rPh sb="4" eb="5">
      <t>アン</t>
    </rPh>
    <phoneticPr fontId="4"/>
  </si>
  <si>
    <t>→前年度の実績結果を次年度の予算とする。
　 機械式駐車場とエレベーターの電気料金を分ける事は可能だが、
　 また、どうしても駐車場使用者に負担をかけているが、
　 電気料金の基本料金が値上げするので得策ではない。</t>
    <rPh sb="5" eb="7">
      <t>ジッセキ</t>
    </rPh>
    <rPh sb="7" eb="9">
      <t>ケッカ</t>
    </rPh>
    <rPh sb="10" eb="13">
      <t>ジネンド</t>
    </rPh>
    <rPh sb="45" eb="46">
      <t>コト</t>
    </rPh>
    <rPh sb="85" eb="87">
      <t>リョウキン</t>
    </rPh>
    <phoneticPr fontId="4"/>
  </si>
  <si>
    <r>
      <t>265 円/m</t>
    </r>
    <r>
      <rPr>
        <b/>
        <vertAlign val="superscript"/>
        <sz val="16"/>
        <color theme="1"/>
        <rFont val="Meiryo UI"/>
        <family val="3"/>
        <charset val="128"/>
      </rPr>
      <t>2</t>
    </r>
    <rPh sb="4" eb="5">
      <t>エン</t>
    </rPh>
    <phoneticPr fontId="4"/>
  </si>
  <si>
    <r>
      <t>350 円/m</t>
    </r>
    <r>
      <rPr>
        <b/>
        <vertAlign val="superscript"/>
        <sz val="16"/>
        <color theme="1"/>
        <rFont val="Meiryo UI"/>
        <family val="3"/>
        <charset val="128"/>
      </rPr>
      <t>2</t>
    </r>
    <phoneticPr fontId="4"/>
  </si>
  <si>
    <r>
      <t>320 円/m</t>
    </r>
    <r>
      <rPr>
        <b/>
        <vertAlign val="superscript"/>
        <sz val="16"/>
        <rFont val="Meiryo UI"/>
        <family val="3"/>
        <charset val="128"/>
      </rPr>
      <t xml:space="preserve">2 </t>
    </r>
    <phoneticPr fontId="4"/>
  </si>
  <si>
    <r>
      <t>173 円/ｍ</t>
    </r>
    <r>
      <rPr>
        <b/>
        <vertAlign val="superscript"/>
        <sz val="16"/>
        <color theme="1"/>
        <rFont val="Meiryo UI"/>
        <family val="3"/>
        <charset val="128"/>
      </rPr>
      <t>2</t>
    </r>
    <phoneticPr fontId="4"/>
  </si>
  <si>
    <r>
      <t>204 円/ｍ</t>
    </r>
    <r>
      <rPr>
        <b/>
        <vertAlign val="superscript"/>
        <sz val="16"/>
        <color theme="1"/>
        <rFont val="Meiryo UI"/>
        <family val="3"/>
        <charset val="128"/>
      </rPr>
      <t>2</t>
    </r>
    <phoneticPr fontId="4"/>
  </si>
  <si>
    <t>　　よって、定期交換部品延長し、部品が壊れたタイミングでの部品交換や、駐車場稼働率が低くなった場合には、</t>
    <rPh sb="6" eb="10">
      <t>テイキコウカン</t>
    </rPh>
    <rPh sb="10" eb="12">
      <t>ブヒン</t>
    </rPh>
    <rPh sb="16" eb="18">
      <t>ブヒン</t>
    </rPh>
    <rPh sb="19" eb="20">
      <t>コワ</t>
    </rPh>
    <rPh sb="29" eb="31">
      <t>ブヒン</t>
    </rPh>
    <rPh sb="31" eb="33">
      <t>コウカン</t>
    </rPh>
    <rPh sb="35" eb="38">
      <t>チュウシャジョウ</t>
    </rPh>
    <rPh sb="38" eb="41">
      <t>カドウリツ</t>
    </rPh>
    <rPh sb="42" eb="43">
      <t>ヒク</t>
    </rPh>
    <rPh sb="47" eb="49">
      <t>バアイ</t>
    </rPh>
    <phoneticPr fontId="4"/>
  </si>
  <si>
    <t>　　早めに20年目でフルリニューアル工事する際し、更にIHIの機械式駐車場への切替等の手段が必要になる。</t>
    <rPh sb="2" eb="3">
      <t>ハヤ</t>
    </rPh>
    <rPh sb="7" eb="9">
      <t>ネンメ</t>
    </rPh>
    <rPh sb="25" eb="26">
      <t>サラ</t>
    </rPh>
    <phoneticPr fontId="4"/>
  </si>
  <si>
    <t>　　8台パレットの機械式駐車場を平面化した事により、従来よりも赤字幅は減ってはいると想定される。</t>
    <rPh sb="3" eb="4">
      <t>ダイ</t>
    </rPh>
    <rPh sb="9" eb="15">
      <t>キカイシキチュウシャジョウ</t>
    </rPh>
    <rPh sb="16" eb="19">
      <t>ヘイメンカ</t>
    </rPh>
    <rPh sb="21" eb="22">
      <t>コト</t>
    </rPh>
    <rPh sb="26" eb="28">
      <t>ジュウライ</t>
    </rPh>
    <rPh sb="31" eb="33">
      <t>アカジ</t>
    </rPh>
    <rPh sb="33" eb="34">
      <t>ハバ</t>
    </rPh>
    <rPh sb="35" eb="36">
      <t>ヘ</t>
    </rPh>
    <rPh sb="42" eb="44">
      <t>ソウテイ</t>
    </rPh>
    <phoneticPr fontId="4"/>
  </si>
  <si>
    <t>⑤＝④÷30</t>
    <phoneticPr fontId="4"/>
  </si>
  <si>
    <t>⑥＝⑤÷12</t>
    <phoneticPr fontId="4"/>
  </si>
  <si>
    <t>⑦＝⑥÷69</t>
    <phoneticPr fontId="4"/>
  </si>
  <si>
    <t>⑨＝⑧÷30</t>
    <phoneticPr fontId="4"/>
  </si>
  <si>
    <t>⑩＝⑨÷12</t>
    <phoneticPr fontId="4"/>
  </si>
  <si>
    <t>⑫</t>
    <phoneticPr fontId="4"/>
  </si>
  <si>
    <t>⑬</t>
    <phoneticPr fontId="4"/>
  </si>
  <si>
    <t>⑭</t>
    <phoneticPr fontId="4"/>
  </si>
  <si>
    <t>⑫＝⑤‐②</t>
    <phoneticPr fontId="4"/>
  </si>
  <si>
    <t>⑬＝⑤+⑨-②</t>
    <phoneticPr fontId="4"/>
  </si>
  <si>
    <t>⑭＝⑨‐②</t>
    <phoneticPr fontId="4"/>
  </si>
  <si>
    <t>④+⑧-①</t>
    <phoneticPr fontId="4"/>
  </si>
  <si>
    <t>←駐車場稼働率：2021年4月時点で、比較的ハッピーシナリオの場合</t>
    <rPh sb="1" eb="4">
      <t>チュウシャジョウ</t>
    </rPh>
    <rPh sb="4" eb="7">
      <t>カドウリツ</t>
    </rPh>
    <rPh sb="12" eb="13">
      <t>ネン</t>
    </rPh>
    <rPh sb="14" eb="15">
      <t>ガツ</t>
    </rPh>
    <rPh sb="15" eb="17">
      <t>ジテン</t>
    </rPh>
    <rPh sb="19" eb="22">
      <t>ヒカクテキ</t>
    </rPh>
    <rPh sb="31" eb="33">
      <t>バアイ</t>
    </rPh>
    <phoneticPr fontId="4"/>
  </si>
  <si>
    <t>年</t>
    <rPh sb="0" eb="1">
      <t>ネン</t>
    </rPh>
    <phoneticPr fontId="4"/>
  </si>
  <si>
    <t>周期</t>
    <rPh sb="0" eb="2">
      <t>シュウキ</t>
    </rPh>
    <phoneticPr fontId="4"/>
  </si>
  <si>
    <t>単位：千円</t>
    <rPh sb="0" eb="2">
      <t>タンイ</t>
    </rPh>
    <rPh sb="3" eb="5">
      <t>センエン</t>
    </rPh>
    <phoneticPr fontId="4"/>
  </si>
  <si>
    <t>定期交換部品</t>
    <rPh sb="0" eb="6">
      <t>テイキコウカンブヒン</t>
    </rPh>
    <phoneticPr fontId="4"/>
  </si>
  <si>
    <t>フルリニューアル工事</t>
    <rPh sb="8" eb="10">
      <t>コウジ</t>
    </rPh>
    <phoneticPr fontId="4"/>
  </si>
  <si>
    <t>駐車場収入</t>
    <rPh sb="0" eb="3">
      <t>チュウシャジョウ</t>
    </rPh>
    <rPh sb="3" eb="5">
      <t>シュウニュウ</t>
    </rPh>
    <phoneticPr fontId="4"/>
  </si>
  <si>
    <t>小計</t>
    <rPh sb="0" eb="2">
      <t>ショウケイ</t>
    </rPh>
    <phoneticPr fontId="4"/>
  </si>
  <si>
    <t>収支</t>
    <rPh sb="0" eb="2">
      <t>シュウシ</t>
    </rPh>
    <phoneticPr fontId="4"/>
  </si>
  <si>
    <t>支出-収入</t>
    <rPh sb="0" eb="2">
      <t>シシュツ</t>
    </rPh>
    <rPh sb="3" eb="5">
      <t>シュウニュウ</t>
    </rPh>
    <phoneticPr fontId="4"/>
  </si>
  <si>
    <t>突発故障交換</t>
    <rPh sb="0" eb="2">
      <t>トッパツ</t>
    </rPh>
    <rPh sb="2" eb="4">
      <t>コショウ</t>
    </rPh>
    <rPh sb="4" eb="6">
      <t>コウカン</t>
    </rPh>
    <phoneticPr fontId="4"/>
  </si>
  <si>
    <t>保守点検費用</t>
    <rPh sb="0" eb="6">
      <t>ホシュテンケンヒヨウ</t>
    </rPh>
    <phoneticPr fontId="4"/>
  </si>
  <si>
    <t>電気料金(*1)</t>
    <rPh sb="0" eb="4">
      <t>デンキリョウキン</t>
    </rPh>
    <phoneticPr fontId="4"/>
  </si>
  <si>
    <t>(*1)機械式駐車場+エレベーター</t>
    <phoneticPr fontId="4"/>
  </si>
  <si>
    <t>累計</t>
    <rPh sb="0" eb="2">
      <t>ルイケイ</t>
    </rPh>
    <phoneticPr fontId="4"/>
  </si>
  <si>
    <t>消費税：8％→10％</t>
    <rPh sb="0" eb="3">
      <t>ショウヒゼイ</t>
    </rPh>
    <phoneticPr fontId="4"/>
  </si>
  <si>
    <t>※機械式駐車場：13台パレット×2機(フラット化区画：2台含む) 合計：29台 長期修繕計画 (2022年4月12日時点)</t>
    <rPh sb="1" eb="7">
      <t>キカイシキチュウシャジョウ</t>
    </rPh>
    <rPh sb="10" eb="11">
      <t>ダイ</t>
    </rPh>
    <rPh sb="17" eb="18">
      <t>キ</t>
    </rPh>
    <rPh sb="23" eb="24">
      <t>カ</t>
    </rPh>
    <rPh sb="24" eb="26">
      <t>クカク</t>
    </rPh>
    <rPh sb="28" eb="29">
      <t>ダイ</t>
    </rPh>
    <rPh sb="29" eb="30">
      <t>フク</t>
    </rPh>
    <rPh sb="33" eb="35">
      <t>ゴウケイ</t>
    </rPh>
    <rPh sb="38" eb="39">
      <t>ダイ</t>
    </rPh>
    <rPh sb="40" eb="46">
      <t>チョウキシュウゼンケイカク</t>
    </rPh>
    <rPh sb="52" eb="53">
      <t>ネン</t>
    </rPh>
    <rPh sb="54" eb="55">
      <t>ガツ</t>
    </rPh>
    <rPh sb="57" eb="58">
      <t>ニチ</t>
    </rPh>
    <rPh sb="58" eb="60">
      <t>ジテン</t>
    </rPh>
    <phoneticPr fontId="4"/>
  </si>
  <si>
    <t>修繕費</t>
    <phoneticPr fontId="4"/>
  </si>
  <si>
    <t>8台パレット数の減小により、保守点検費用減額</t>
    <rPh sb="1" eb="2">
      <t>ダイ</t>
    </rPh>
    <rPh sb="6" eb="7">
      <t>スウ</t>
    </rPh>
    <rPh sb="8" eb="9">
      <t>ゲン</t>
    </rPh>
    <rPh sb="9" eb="10">
      <t>ショウ</t>
    </rPh>
    <rPh sb="14" eb="20">
      <t>ホシュテンケンヒヨウ</t>
    </rPh>
    <rPh sb="20" eb="22">
      <t>ゲンガク</t>
    </rPh>
    <phoneticPr fontId="4"/>
  </si>
  <si>
    <t>r</t>
    <phoneticPr fontId="4"/>
  </si>
  <si>
    <t xml:space="preserve">    (→但し、過去(第1期～第8期)の駐車場収入は、上記前提条件に織込めていない。) </t>
    <rPh sb="6" eb="7">
      <t>タダ</t>
    </rPh>
    <rPh sb="9" eb="11">
      <t>カコ</t>
    </rPh>
    <rPh sb="12" eb="13">
      <t>ダイ</t>
    </rPh>
    <rPh sb="14" eb="15">
      <t>キ</t>
    </rPh>
    <rPh sb="16" eb="17">
      <t>ダイ</t>
    </rPh>
    <rPh sb="18" eb="19">
      <t>キ</t>
    </rPh>
    <rPh sb="21" eb="24">
      <t>チュウシャジョウ</t>
    </rPh>
    <rPh sb="24" eb="26">
      <t>シュウニュウ</t>
    </rPh>
    <rPh sb="28" eb="30">
      <t>ジョウキ</t>
    </rPh>
    <rPh sb="30" eb="32">
      <t>ゼンテイ</t>
    </rPh>
    <rPh sb="32" eb="34">
      <t>ジョウケン</t>
    </rPh>
    <rPh sb="35" eb="37">
      <t>オリコ</t>
    </rPh>
    <phoneticPr fontId="4"/>
  </si>
  <si>
    <t>※長期修繕計画見直し後の特別会計(修繕積立金)案_2022年4月24日時点</t>
    <rPh sb="34" eb="35">
      <t>ニチ</t>
    </rPh>
    <phoneticPr fontId="4"/>
  </si>
  <si>
    <t>修繕積立金の考え方はどちらが良いですか？</t>
    <rPh sb="6" eb="7">
      <t>カンガ</t>
    </rPh>
    <rPh sb="8" eb="9">
      <t>カタ</t>
    </rPh>
    <rPh sb="14" eb="15">
      <t>イ</t>
    </rPh>
    <phoneticPr fontId="4"/>
  </si>
  <si>
    <t>・Yes</t>
    <phoneticPr fontId="4"/>
  </si>
  <si>
    <t>・No</t>
    <phoneticPr fontId="4"/>
  </si>
  <si>
    <t>・1台</t>
    <rPh sb="2" eb="3">
      <t>ダイ</t>
    </rPh>
    <phoneticPr fontId="4"/>
  </si>
  <si>
    <t>・2台</t>
    <rPh sb="2" eb="3">
      <t>ダイ</t>
    </rPh>
    <phoneticPr fontId="4"/>
  </si>
  <si>
    <t>・3台</t>
    <rPh sb="2" eb="3">
      <t>ダイ</t>
    </rPh>
    <phoneticPr fontId="4"/>
  </si>
  <si>
    <t>・その他(</t>
    <rPh sb="3" eb="4">
      <t>タ</t>
    </rPh>
    <phoneticPr fontId="4"/>
  </si>
  <si>
    <t>6.</t>
    <phoneticPr fontId="4"/>
  </si>
  <si>
    <t>7.</t>
    <phoneticPr fontId="4"/>
  </si>
  <si>
    <t>今後、車を購入する予定はありますか？購入した車をマンション内に駐車したいですか？</t>
    <rPh sb="0" eb="2">
      <t>コンゴ</t>
    </rPh>
    <rPh sb="3" eb="4">
      <t>クルマ</t>
    </rPh>
    <rPh sb="5" eb="7">
      <t>コウニュウ</t>
    </rPh>
    <rPh sb="9" eb="11">
      <t>ヨテイ</t>
    </rPh>
    <phoneticPr fontId="4"/>
  </si>
  <si>
    <t>今後、車を購入したい車種、EV車・PHEV車にしたいですか？</t>
    <rPh sb="0" eb="2">
      <t>コンゴ</t>
    </rPh>
    <rPh sb="3" eb="4">
      <t>クルマ</t>
    </rPh>
    <rPh sb="5" eb="7">
      <t>コウニュウ</t>
    </rPh>
    <rPh sb="10" eb="12">
      <t>シャシュ</t>
    </rPh>
    <rPh sb="15" eb="16">
      <t>シャ</t>
    </rPh>
    <rPh sb="21" eb="22">
      <t>シャ</t>
    </rPh>
    <phoneticPr fontId="4"/>
  </si>
  <si>
    <t>(機械式駐車場の更新時期・パレット数減少などの検討に使わせて頂きます。)</t>
    <rPh sb="1" eb="7">
      <t>キカイシキチュウシャジョウ</t>
    </rPh>
    <rPh sb="8" eb="10">
      <t>コウシン</t>
    </rPh>
    <rPh sb="10" eb="12">
      <t>ジキ</t>
    </rPh>
    <rPh sb="17" eb="18">
      <t>スウ</t>
    </rPh>
    <rPh sb="18" eb="20">
      <t>ゲンショウ</t>
    </rPh>
    <rPh sb="23" eb="25">
      <t>ケントウ</t>
    </rPh>
    <rPh sb="26" eb="27">
      <t>ツカ</t>
    </rPh>
    <rPh sb="30" eb="31">
      <t>イタダ</t>
    </rPh>
    <phoneticPr fontId="4"/>
  </si>
  <si>
    <r>
      <t>車は何台所有しておりますか？</t>
    </r>
    <r>
      <rPr>
        <u/>
        <sz val="14"/>
        <color theme="1"/>
        <rFont val="Meiryo UI"/>
        <family val="3"/>
        <charset val="128"/>
      </rPr>
      <t>(車を所有している方だけ回答をお願いします。)</t>
    </r>
    <rPh sb="0" eb="1">
      <t>クルマ</t>
    </rPh>
    <rPh sb="2" eb="3">
      <t>ナン</t>
    </rPh>
    <rPh sb="3" eb="4">
      <t>ダイ</t>
    </rPh>
    <rPh sb="4" eb="6">
      <t>ショユウ</t>
    </rPh>
    <rPh sb="15" eb="16">
      <t>クルマ</t>
    </rPh>
    <rPh sb="17" eb="19">
      <t>ショユウ</t>
    </rPh>
    <rPh sb="23" eb="24">
      <t>カタ</t>
    </rPh>
    <rPh sb="26" eb="28">
      <t>カイトウ</t>
    </rPh>
    <rPh sb="30" eb="31">
      <t>ネガ</t>
    </rPh>
    <phoneticPr fontId="4"/>
  </si>
  <si>
    <r>
      <t>車は所有しておりますか？</t>
    </r>
    <r>
      <rPr>
        <u/>
        <sz val="14"/>
        <color theme="1"/>
        <rFont val="Meiryo UI"/>
        <family val="3"/>
        <charset val="128"/>
      </rPr>
      <t>(外部の駐車場使用者の把握の為に確認しております。)</t>
    </r>
    <rPh sb="0" eb="1">
      <t>クルマ</t>
    </rPh>
    <rPh sb="2" eb="4">
      <t>ショユウ</t>
    </rPh>
    <rPh sb="13" eb="15">
      <t>ガイブ</t>
    </rPh>
    <rPh sb="16" eb="19">
      <t>チュウシャジョウ</t>
    </rPh>
    <rPh sb="19" eb="22">
      <t>シヨウシャ</t>
    </rPh>
    <rPh sb="23" eb="25">
      <t>ハアク</t>
    </rPh>
    <rPh sb="26" eb="27">
      <t>タメ</t>
    </rPh>
    <rPh sb="28" eb="30">
      <t>カクニン</t>
    </rPh>
    <phoneticPr fontId="4"/>
  </si>
  <si>
    <t>(機械式駐車場の更新時期・EV/PHEV用の普通充電器増設・電気契約見直しなどの検討に使わせて頂きます。)</t>
    <rPh sb="1" eb="7">
      <t>キカイシキチュウシャジョウ</t>
    </rPh>
    <rPh sb="8" eb="10">
      <t>コウシン</t>
    </rPh>
    <rPh sb="10" eb="12">
      <t>ジキ</t>
    </rPh>
    <rPh sb="20" eb="21">
      <t>ヨウ</t>
    </rPh>
    <rPh sb="22" eb="24">
      <t>フツウ</t>
    </rPh>
    <rPh sb="24" eb="26">
      <t>ジュウデン</t>
    </rPh>
    <rPh sb="26" eb="27">
      <t>キ</t>
    </rPh>
    <rPh sb="27" eb="29">
      <t>ゾウセツ</t>
    </rPh>
    <rPh sb="30" eb="32">
      <t>デンキ</t>
    </rPh>
    <rPh sb="32" eb="34">
      <t>ケイヤク</t>
    </rPh>
    <rPh sb="34" eb="36">
      <t>ミナオ</t>
    </rPh>
    <rPh sb="40" eb="42">
      <t>ケントウ</t>
    </rPh>
    <rPh sb="43" eb="44">
      <t>ツカ</t>
    </rPh>
    <rPh sb="47" eb="48">
      <t>イタダ</t>
    </rPh>
    <phoneticPr fontId="4"/>
  </si>
  <si>
    <t>8.</t>
    <phoneticPr fontId="4"/>
  </si>
  <si>
    <t>今後、車を購入したい車種の全高の選択と、車種は『その他』の回答をお願いします。</t>
    <rPh sb="0" eb="2">
      <t>コンゴ</t>
    </rPh>
    <rPh sb="3" eb="4">
      <t>クルマ</t>
    </rPh>
    <rPh sb="5" eb="7">
      <t>コウニュウ</t>
    </rPh>
    <rPh sb="10" eb="12">
      <t>シャシュ</t>
    </rPh>
    <rPh sb="13" eb="15">
      <t>ゼンコウ</t>
    </rPh>
    <rPh sb="16" eb="18">
      <t>センタク</t>
    </rPh>
    <rPh sb="20" eb="22">
      <t>シャシュ</t>
    </rPh>
    <rPh sb="26" eb="27">
      <t>タ</t>
    </rPh>
    <rPh sb="29" eb="31">
      <t>カイトウ</t>
    </rPh>
    <rPh sb="33" eb="34">
      <t>ネガ</t>
    </rPh>
    <phoneticPr fontId="4"/>
  </si>
  <si>
    <t>(機械式駐車場の更新時期見直しなどの検討に使わせて頂きます。)</t>
    <rPh sb="1" eb="7">
      <t>キカイシキチュウシャジョウ</t>
    </rPh>
    <rPh sb="8" eb="10">
      <t>コウシン</t>
    </rPh>
    <rPh sb="10" eb="12">
      <t>ジキ</t>
    </rPh>
    <rPh sb="12" eb="14">
      <t>ミナオ</t>
    </rPh>
    <rPh sb="18" eb="20">
      <t>ケントウ</t>
    </rPh>
    <rPh sb="21" eb="22">
      <t>ツカ</t>
    </rPh>
    <rPh sb="25" eb="26">
      <t>イタダ</t>
    </rPh>
    <phoneticPr fontId="4"/>
  </si>
  <si>
    <t>・全高 1550ｍｍ以下 (例：コンパクトカー・セダン等)</t>
    <phoneticPr fontId="4"/>
  </si>
  <si>
    <t>9.</t>
    <phoneticPr fontId="4"/>
  </si>
  <si>
    <t>・全高 1550ｍｍ以上～1750ｍｍ未満 (例：小型SUV、ハイトワゴン等)</t>
    <phoneticPr fontId="4"/>
  </si>
  <si>
    <t>・全高 1750ｍｍ以上 (例：大型SUV、ミニバン、スーパーハイトワゴン等)</t>
    <phoneticPr fontId="4"/>
  </si>
  <si>
    <t>その他、長期修繕計画見直しについて、ご意見がある方は回答をお願いします。</t>
    <rPh sb="2" eb="3">
      <t>タ</t>
    </rPh>
    <rPh sb="4" eb="6">
      <t>チョウキ</t>
    </rPh>
    <rPh sb="6" eb="8">
      <t>シュウゼン</t>
    </rPh>
    <rPh sb="8" eb="10">
      <t>ケイカク</t>
    </rPh>
    <rPh sb="10" eb="12">
      <t>ミナオ</t>
    </rPh>
    <rPh sb="19" eb="21">
      <t>イケン</t>
    </rPh>
    <rPh sb="24" eb="25">
      <t>カタ</t>
    </rPh>
    <rPh sb="26" eb="28">
      <t>カイトウ</t>
    </rPh>
    <rPh sb="30" eb="31">
      <t>ネガ</t>
    </rPh>
    <phoneticPr fontId="4"/>
  </si>
  <si>
    <t>特別会計(修繕積立金)の駐車場会計を分けたいですか？</t>
    <phoneticPr fontId="4"/>
  </si>
  <si>
    <t>(駐車場会計を一緒にするか？別々にするか？の確認の為に確認しております。)</t>
    <rPh sb="1" eb="4">
      <t>チュウシャジョウ</t>
    </rPh>
    <rPh sb="4" eb="6">
      <t>カイケイ</t>
    </rPh>
    <rPh sb="7" eb="9">
      <t>イッショ</t>
    </rPh>
    <rPh sb="14" eb="16">
      <t>ベツベツ</t>
    </rPh>
    <rPh sb="22" eb="24">
      <t>カクニン</t>
    </rPh>
    <rPh sb="25" eb="26">
      <t>タメ</t>
    </rPh>
    <rPh sb="27" eb="29">
      <t>カクニン</t>
    </rPh>
    <phoneticPr fontId="4"/>
  </si>
  <si>
    <r>
      <t>・案②/③ 『修繕費：320円/m</t>
    </r>
    <r>
      <rPr>
        <vertAlign val="superscript"/>
        <sz val="14"/>
        <color theme="1"/>
        <rFont val="Meiryo UI"/>
        <family val="3"/>
        <charset val="128"/>
      </rPr>
      <t>2</t>
    </r>
    <r>
      <rPr>
        <sz val="14"/>
        <color theme="1"/>
        <rFont val="Meiryo UI"/>
        <family val="3"/>
        <charset val="128"/>
      </rPr>
      <t>』、『管理費：204円/m</t>
    </r>
    <r>
      <rPr>
        <vertAlign val="superscript"/>
        <sz val="14"/>
        <color theme="1"/>
        <rFont val="Meiryo UI"/>
        <family val="3"/>
        <charset val="128"/>
      </rPr>
      <t>2</t>
    </r>
    <r>
      <rPr>
        <sz val="14"/>
        <color theme="1"/>
        <rFont val="Meiryo UI"/>
        <family val="3"/>
        <charset val="128"/>
      </rPr>
      <t>』</t>
    </r>
    <rPh sb="1" eb="2">
      <t>アン</t>
    </rPh>
    <rPh sb="7" eb="10">
      <t>シュウゼンヒ</t>
    </rPh>
    <rPh sb="14" eb="15">
      <t>エン</t>
    </rPh>
    <rPh sb="21" eb="24">
      <t>カンリヒ</t>
    </rPh>
    <rPh sb="28" eb="29">
      <t>エン</t>
    </rPh>
    <phoneticPr fontId="4"/>
  </si>
  <si>
    <t>・Yes (案①/②：駐車場会計別々)</t>
    <rPh sb="11" eb="14">
      <t>チュウシャジョウ</t>
    </rPh>
    <rPh sb="14" eb="16">
      <t>カイケイ</t>
    </rPh>
    <rPh sb="16" eb="18">
      <t>ベツベツ</t>
    </rPh>
    <phoneticPr fontId="4"/>
  </si>
  <si>
    <t>・No (案③：駐車場会計一緒)</t>
    <rPh sb="5" eb="6">
      <t>アン</t>
    </rPh>
    <rPh sb="8" eb="11">
      <t>チュウシャジョウ</t>
    </rPh>
    <rPh sb="11" eb="13">
      <t>カイケイ</t>
    </rPh>
    <rPh sb="13" eb="15">
      <t>イッショ</t>
    </rPh>
    <phoneticPr fontId="4"/>
  </si>
  <si>
    <r>
      <t>・案① 『修繕費：350円/m</t>
    </r>
    <r>
      <rPr>
        <vertAlign val="superscript"/>
        <sz val="14"/>
        <color theme="1"/>
        <rFont val="Meiryo UI"/>
        <family val="3"/>
        <charset val="128"/>
      </rPr>
      <t>2</t>
    </r>
    <r>
      <rPr>
        <sz val="14"/>
        <color theme="1"/>
        <rFont val="Meiryo UI"/>
        <family val="3"/>
        <charset val="128"/>
      </rPr>
      <t>』、『管理費：173円/m</t>
    </r>
    <r>
      <rPr>
        <vertAlign val="superscript"/>
        <sz val="14"/>
        <color theme="1"/>
        <rFont val="Meiryo UI"/>
        <family val="3"/>
        <charset val="128"/>
      </rPr>
      <t>2</t>
    </r>
    <r>
      <rPr>
        <sz val="14"/>
        <color theme="1"/>
        <rFont val="Meiryo UI"/>
        <family val="3"/>
        <charset val="128"/>
      </rPr>
      <t>』</t>
    </r>
    <rPh sb="1" eb="2">
      <t>アン</t>
    </rPh>
    <rPh sb="5" eb="8">
      <t>シュウゼンヒ</t>
    </rPh>
    <rPh sb="12" eb="13">
      <t>エン</t>
    </rPh>
    <phoneticPr fontId="4"/>
  </si>
  <si>
    <t>メリット</t>
  </si>
  <si>
    <t>駐車場稼働率が減った時に、</t>
    <rPh sb="0" eb="3">
      <t>チュウシャジョウ</t>
    </rPh>
    <rPh sb="3" eb="6">
      <t>カドウリツ</t>
    </rPh>
    <rPh sb="7" eb="8">
      <t>ヘ</t>
    </rPh>
    <rPh sb="10" eb="11">
      <t>トキ</t>
    </rPh>
    <phoneticPr fontId="4"/>
  </si>
  <si>
    <t>機械式駐車場の更新工事が遅れる。</t>
    <rPh sb="0" eb="6">
      <t>キカイシキチュウシャジョウ</t>
    </rPh>
    <rPh sb="7" eb="9">
      <t>コウシン</t>
    </rPh>
    <rPh sb="9" eb="11">
      <t>コウジ</t>
    </rPh>
    <phoneticPr fontId="4"/>
  </si>
  <si>
    <t>管理費へ多くの割合が充てられる為、</t>
    <rPh sb="0" eb="3">
      <t>カンリヒ</t>
    </rPh>
    <rPh sb="4" eb="5">
      <t>オオ</t>
    </rPh>
    <rPh sb="7" eb="9">
      <t>ワリアイ</t>
    </rPh>
    <rPh sb="10" eb="11">
      <t>ア</t>
    </rPh>
    <rPh sb="15" eb="16">
      <t>タメ</t>
    </rPh>
    <phoneticPr fontId="4"/>
  </si>
  <si>
    <t>駐車場稼働率が減った時に、駐車場収入が</t>
    <rPh sb="0" eb="3">
      <t>チュウシャジョウ</t>
    </rPh>
    <rPh sb="3" eb="6">
      <t>カドウリツ</t>
    </rPh>
    <rPh sb="7" eb="8">
      <t>ヘ</t>
    </rPh>
    <rPh sb="10" eb="11">
      <t>トキ</t>
    </rPh>
    <phoneticPr fontId="4"/>
  </si>
  <si>
    <t>駐車場の修繕費が大幅に不足して、</t>
    <rPh sb="0" eb="3">
      <t>チュウシャジョウ</t>
    </rPh>
    <phoneticPr fontId="4"/>
  </si>
  <si>
    <t>駐車場を使用していない人に対して、</t>
    <rPh sb="0" eb="3">
      <t>チュウシャジョウ</t>
    </rPh>
    <rPh sb="4" eb="6">
      <t>シヨウ</t>
    </rPh>
    <rPh sb="11" eb="12">
      <t>ヒト</t>
    </rPh>
    <rPh sb="13" eb="14">
      <t>タイ</t>
    </rPh>
    <phoneticPr fontId="4"/>
  </si>
  <si>
    <t>金銭的に負担を掛けにくい。</t>
    <rPh sb="0" eb="3">
      <t>キンセンテキ</t>
    </rPh>
    <rPh sb="4" eb="6">
      <t>フタン</t>
    </rPh>
    <rPh sb="7" eb="8">
      <t>カ</t>
    </rPh>
    <phoneticPr fontId="4"/>
  </si>
  <si>
    <t>駐車場稼働率の減少があった時に、</t>
    <rPh sb="0" eb="3">
      <t>チュウシャジョウ</t>
    </rPh>
    <rPh sb="3" eb="6">
      <t>カドウリツ</t>
    </rPh>
    <rPh sb="7" eb="9">
      <t>ゲンショウ</t>
    </rPh>
    <rPh sb="13" eb="14">
      <t>トキ</t>
    </rPh>
    <phoneticPr fontId="4"/>
  </si>
  <si>
    <t>金銭的に大幅な負担が掛ける。</t>
    <rPh sb="0" eb="3">
      <t>キンセンテキ</t>
    </rPh>
    <rPh sb="4" eb="6">
      <t>オオハバ</t>
    </rPh>
    <rPh sb="7" eb="9">
      <t>フタン</t>
    </rPh>
    <rPh sb="10" eb="11">
      <t>カ</t>
    </rPh>
    <phoneticPr fontId="4"/>
  </si>
  <si>
    <t>コスト</t>
  </si>
  <si>
    <t>全体的な修繕費が大幅に不足して、</t>
    <rPh sb="0" eb="3">
      <t>ゼンタイテキ</t>
    </rPh>
    <phoneticPr fontId="4"/>
  </si>
  <si>
    <t>大規模修繕工事等が出来ない・遅れる。</t>
    <rPh sb="9" eb="11">
      <t>デキ</t>
    </rPh>
    <phoneticPr fontId="4"/>
  </si>
  <si>
    <t>合意</t>
    <rPh sb="0" eb="2">
      <t>ゴウイ</t>
    </rPh>
    <phoneticPr fontId="4"/>
  </si>
  <si>
    <t>形成</t>
    <phoneticPr fontId="4"/>
  </si>
  <si>
    <t>駐車場を使用していない人も</t>
    <rPh sb="0" eb="3">
      <t>チュウシャジョウ</t>
    </rPh>
    <rPh sb="4" eb="6">
      <t>シヨウ</t>
    </rPh>
    <rPh sb="11" eb="12">
      <t>ヒト</t>
    </rPh>
    <phoneticPr fontId="4"/>
  </si>
  <si>
    <t>機械式駐車場の更新工事で、</t>
    <rPh sb="0" eb="6">
      <t>キカイシキチュウシャジョウ</t>
    </rPh>
    <rPh sb="7" eb="9">
      <t>コウシン</t>
    </rPh>
    <rPh sb="9" eb="11">
      <t>コウジ</t>
    </rPh>
    <phoneticPr fontId="4"/>
  </si>
  <si>
    <t>駐車場を使用している人が、</t>
    <rPh sb="0" eb="3">
      <t>チュウシャジョウ</t>
    </rPh>
    <rPh sb="4" eb="6">
      <t>シヨウ</t>
    </rPh>
    <rPh sb="10" eb="11">
      <t>ヒト</t>
    </rPh>
    <phoneticPr fontId="4"/>
  </si>
  <si>
    <t>駐車場を使用していない人が、</t>
    <rPh sb="0" eb="3">
      <t>チュウシャジョウ</t>
    </rPh>
    <rPh sb="4" eb="6">
      <t>シヨウ</t>
    </rPh>
    <rPh sb="11" eb="12">
      <t>ヒト</t>
    </rPh>
    <phoneticPr fontId="4"/>
  </si>
  <si>
    <t>機械式駐車場のバリューアップ工事で、</t>
    <rPh sb="0" eb="6">
      <t>キカイシキチュウシャジョウ</t>
    </rPh>
    <rPh sb="14" eb="16">
      <t>コウジ</t>
    </rPh>
    <phoneticPr fontId="4"/>
  </si>
  <si>
    <t>(長期修繕計画見直しの方向性を確認する為に確認しております。)</t>
    <phoneticPr fontId="4"/>
  </si>
  <si>
    <t>10.</t>
    <phoneticPr fontId="4"/>
  </si>
  <si>
    <t>特に機械式駐車場へのフルリニューアル工事(普通充電設備追加によるバリューアップ工事)での</t>
    <rPh sb="0" eb="1">
      <t>トク</t>
    </rPh>
    <rPh sb="18" eb="20">
      <t>コウジ</t>
    </rPh>
    <rPh sb="21" eb="23">
      <t>フツウ</t>
    </rPh>
    <rPh sb="23" eb="25">
      <t>ジュウデン</t>
    </rPh>
    <rPh sb="25" eb="27">
      <t>セツビ</t>
    </rPh>
    <rPh sb="27" eb="29">
      <t>ツイカ</t>
    </rPh>
    <rPh sb="39" eb="41">
      <t>コウジ</t>
    </rPh>
    <phoneticPr fontId="4"/>
  </si>
  <si>
    <t>(⇒総会で特別決議(3/4以上)の賛成を取らないと工事が出来ない為)</t>
    <rPh sb="2" eb="4">
      <t>ソウカイ</t>
    </rPh>
    <rPh sb="5" eb="7">
      <t>トクベツ</t>
    </rPh>
    <rPh sb="7" eb="9">
      <t>ケツギ</t>
    </rPh>
    <rPh sb="13" eb="15">
      <t>イジョウ</t>
    </rPh>
    <rPh sb="17" eb="19">
      <t>サンセイ</t>
    </rPh>
    <rPh sb="20" eb="21">
      <t>ト</t>
    </rPh>
    <rPh sb="25" eb="27">
      <t>コウジ</t>
    </rPh>
    <rPh sb="28" eb="30">
      <t>デキ</t>
    </rPh>
    <rPh sb="32" eb="33">
      <t>タメ</t>
    </rPh>
    <phoneticPr fontId="4"/>
  </si>
  <si>
    <t>機械式駐車場のパレット数削減や、平面化工事する際に形成合意・業務遂行が困難になるリスクが高い。</t>
    <rPh sb="16" eb="19">
      <t>ヘイメンカ</t>
    </rPh>
    <rPh sb="19" eb="21">
      <t>コウジ</t>
    </rPh>
    <rPh sb="23" eb="24">
      <t>サイ</t>
    </rPh>
    <rPh sb="25" eb="27">
      <t>ケイセイ</t>
    </rPh>
    <rPh sb="27" eb="29">
      <t>ゴウイ</t>
    </rPh>
    <rPh sb="30" eb="32">
      <t>ギョウム</t>
    </rPh>
    <rPh sb="32" eb="34">
      <t>スイコウ</t>
    </rPh>
    <rPh sb="35" eb="37">
      <t>コンナン</t>
    </rPh>
    <rPh sb="44" eb="45">
      <t>タカ</t>
    </rPh>
    <phoneticPr fontId="4"/>
  </si>
  <si>
    <t>(⇒第7期定期総会で機械式駐車場の平面化工事の事前準備及び決議を取得する事に苦労した為)</t>
    <rPh sb="23" eb="25">
      <t>ジゼン</t>
    </rPh>
    <rPh sb="25" eb="27">
      <t>ジュンビ</t>
    </rPh>
    <rPh sb="27" eb="28">
      <t>オヨ</t>
    </rPh>
    <rPh sb="29" eb="31">
      <t>ケツギ</t>
    </rPh>
    <rPh sb="32" eb="34">
      <t>シュトク</t>
    </rPh>
    <rPh sb="42" eb="43">
      <t>タメ</t>
    </rPh>
    <phoneticPr fontId="4"/>
  </si>
  <si>
    <t>【今後想定される課題の想定例】</t>
    <rPh sb="1" eb="3">
      <t>コンゴ</t>
    </rPh>
    <rPh sb="3" eb="5">
      <t>ソウテイ</t>
    </rPh>
    <rPh sb="8" eb="10">
      <t>カダイ</t>
    </rPh>
    <rPh sb="11" eb="13">
      <t>ソウテイ</t>
    </rPh>
    <rPh sb="13" eb="14">
      <t>レイ</t>
    </rPh>
    <phoneticPr fontId="4"/>
  </si>
  <si>
    <t>【過去に駐車場の空きが常態化した時の実例】</t>
    <rPh sb="1" eb="3">
      <t>カコ</t>
    </rPh>
    <rPh sb="4" eb="7">
      <t>チュウシャジョウ</t>
    </rPh>
    <rPh sb="8" eb="9">
      <t>ア</t>
    </rPh>
    <rPh sb="11" eb="14">
      <t>ジョウタイカ</t>
    </rPh>
    <rPh sb="16" eb="17">
      <t>トキ</t>
    </rPh>
    <rPh sb="18" eb="20">
      <t>ジツレイ</t>
    </rPh>
    <rPh sb="20" eb="21">
      <t>テイレイ</t>
    </rPh>
    <phoneticPr fontId="4"/>
  </si>
  <si>
    <t>下記案①/②で、今後日本で2035年までのガソリン車廃止(新型車でEV車販売しか出来なくなる)、</t>
    <rPh sb="0" eb="2">
      <t>カキ</t>
    </rPh>
    <rPh sb="2" eb="3">
      <t>アン</t>
    </rPh>
    <rPh sb="8" eb="10">
      <t>コンゴ</t>
    </rPh>
    <rPh sb="10" eb="12">
      <t>ニホン</t>
    </rPh>
    <rPh sb="29" eb="32">
      <t>シンガタシャ</t>
    </rPh>
    <rPh sb="35" eb="36">
      <t>シャ</t>
    </rPh>
    <rPh sb="36" eb="38">
      <t>ハンバイ</t>
    </rPh>
    <rPh sb="40" eb="42">
      <t>デキ</t>
    </rPh>
    <phoneticPr fontId="4"/>
  </si>
  <si>
    <t>工事費用が高く(見積りは未対応)、駐車場を使用していない方からの反対意見が多く出ると想定される。</t>
    <rPh sb="0" eb="2">
      <t>コウジ</t>
    </rPh>
    <rPh sb="2" eb="4">
      <t>ヒヨウ</t>
    </rPh>
    <rPh sb="5" eb="6">
      <t>タカ</t>
    </rPh>
    <rPh sb="8" eb="10">
      <t>ミツモ</t>
    </rPh>
    <rPh sb="12" eb="13">
      <t>ミ</t>
    </rPh>
    <rPh sb="13" eb="15">
      <t>タイオウ</t>
    </rPh>
    <rPh sb="17" eb="20">
      <t>チュウシャジョウ</t>
    </rPh>
    <rPh sb="21" eb="23">
      <t>シヨウ</t>
    </rPh>
    <rPh sb="28" eb="29">
      <t>カタ</t>
    </rPh>
    <phoneticPr fontId="4"/>
  </si>
  <si>
    <t>その期の理事の能力次第だが、理事会内での検討から総会提案・議決・施工監査実施まで</t>
    <rPh sb="4" eb="6">
      <t>リジ</t>
    </rPh>
    <rPh sb="14" eb="17">
      <t>リジカイ</t>
    </rPh>
    <rPh sb="17" eb="18">
      <t>ナイ</t>
    </rPh>
    <rPh sb="20" eb="22">
      <t>ケントウ</t>
    </rPh>
    <rPh sb="24" eb="26">
      <t>ソウカイ</t>
    </rPh>
    <rPh sb="26" eb="28">
      <t>テイアン</t>
    </rPh>
    <rPh sb="29" eb="31">
      <t>ギケツ</t>
    </rPh>
    <rPh sb="32" eb="34">
      <t>セコウ</t>
    </rPh>
    <rPh sb="34" eb="36">
      <t>カンサ</t>
    </rPh>
    <rPh sb="36" eb="38">
      <t>ジッシ</t>
    </rPh>
    <phoneticPr fontId="4"/>
  </si>
  <si>
    <t>会計を分ける事で反対意見が出にくい。</t>
    <rPh sb="0" eb="2">
      <t>カイケイ</t>
    </rPh>
    <rPh sb="3" eb="4">
      <t>ワ</t>
    </rPh>
    <rPh sb="6" eb="7">
      <t>コト</t>
    </rPh>
    <rPh sb="8" eb="10">
      <t>ハンタイ</t>
    </rPh>
    <rPh sb="10" eb="12">
      <t>イケン</t>
    </rPh>
    <rPh sb="13" eb="14">
      <t>デ</t>
    </rPh>
    <phoneticPr fontId="4"/>
  </si>
  <si>
    <t>会計を分けない事で反対意見が出やすい。</t>
    <rPh sb="0" eb="2">
      <t>カイケイ</t>
    </rPh>
    <rPh sb="3" eb="4">
      <t>ワ</t>
    </rPh>
    <rPh sb="7" eb="8">
      <t>コト</t>
    </rPh>
    <rPh sb="9" eb="11">
      <t>ハンタイ</t>
    </rPh>
    <rPh sb="11" eb="13">
      <t>イケン</t>
    </rPh>
    <rPh sb="14" eb="15">
      <t>デ</t>
    </rPh>
    <phoneticPr fontId="4"/>
  </si>
  <si>
    <t>関心が無くなりやすい。</t>
    <rPh sb="0" eb="2">
      <t>カンシン</t>
    </rPh>
    <rPh sb="3" eb="4">
      <t>ナ</t>
    </rPh>
    <phoneticPr fontId="4"/>
  </si>
  <si>
    <t>過去に駐車場稼働率が極端に下がった(具体的には平均して空き台数：8台以上)時に、</t>
    <rPh sb="0" eb="2">
      <t>カコ</t>
    </rPh>
    <rPh sb="10" eb="12">
      <t>キョクタン</t>
    </rPh>
    <rPh sb="37" eb="38">
      <t>トキ</t>
    </rPh>
    <phoneticPr fontId="4"/>
  </si>
  <si>
    <t>駐車場収入が激減し、かつ使用していない機械式駐車場パレットの保守点検費用を</t>
    <rPh sb="0" eb="3">
      <t>チュウシャジョウ</t>
    </rPh>
    <rPh sb="3" eb="5">
      <t>シュウニュウ</t>
    </rPh>
    <rPh sb="6" eb="8">
      <t>ゲキゲン</t>
    </rPh>
    <rPh sb="12" eb="14">
      <t>シヨウ</t>
    </rPh>
    <rPh sb="19" eb="25">
      <t>キカイシキチュウシャジョウ</t>
    </rPh>
    <rPh sb="30" eb="36">
      <t>ホシュテンケンヒヨウ</t>
    </rPh>
    <phoneticPr fontId="4"/>
  </si>
  <si>
    <t>修繕費の支払いのみ変更あり、</t>
    <rPh sb="0" eb="3">
      <t>シュウゼンヒ</t>
    </rPh>
    <rPh sb="4" eb="6">
      <t>シハラ</t>
    </rPh>
    <rPh sb="9" eb="11">
      <t>ヘンコウ</t>
    </rPh>
    <phoneticPr fontId="4"/>
  </si>
  <si>
    <t>変更箇所が少ない為、</t>
    <rPh sb="0" eb="2">
      <t>ヘンコウ</t>
    </rPh>
    <rPh sb="2" eb="4">
      <t>カショ</t>
    </rPh>
    <rPh sb="5" eb="6">
      <t>スク</t>
    </rPh>
    <rPh sb="8" eb="9">
      <t>タメ</t>
    </rPh>
    <phoneticPr fontId="4"/>
  </si>
  <si>
    <t>比較的合意形成しやすい。</t>
    <phoneticPr fontId="4"/>
  </si>
  <si>
    <t>無駄に支払う事で、機械式駐車場の大幅な負債によって、管理組合全体の収益が悪化していた。</t>
    <rPh sb="6" eb="7">
      <t>コト</t>
    </rPh>
    <rPh sb="9" eb="15">
      <t>キカイシキチュウシャジョウ</t>
    </rPh>
    <rPh sb="16" eb="18">
      <t>オオハバ</t>
    </rPh>
    <rPh sb="19" eb="21">
      <t>フサイ</t>
    </rPh>
    <rPh sb="26" eb="30">
      <t>カンリクミアイ</t>
    </rPh>
    <rPh sb="30" eb="32">
      <t>ゼンタイ</t>
    </rPh>
    <rPh sb="33" eb="35">
      <t>シュウエキ</t>
    </rPh>
    <rPh sb="36" eb="38">
      <t>アッカ</t>
    </rPh>
    <phoneticPr fontId="4"/>
  </si>
  <si>
    <t>管理費と修繕費の会計区別が明確になる。</t>
    <rPh sb="0" eb="3">
      <t>カンリヒ</t>
    </rPh>
    <rPh sb="4" eb="7">
      <t>シュウゼンヒ</t>
    </rPh>
    <rPh sb="8" eb="10">
      <t>カイケイ</t>
    </rPh>
    <rPh sb="10" eb="12">
      <t>クベツ</t>
    </rPh>
    <rPh sb="13" eb="15">
      <t>メイカク</t>
    </rPh>
    <phoneticPr fontId="4"/>
  </si>
  <si>
    <t>駐車場を使用していない人に対して、</t>
    <phoneticPr fontId="4"/>
  </si>
  <si>
    <t>会計区別が更に明確になる。</t>
    <rPh sb="0" eb="2">
      <t>カイケイ</t>
    </rPh>
    <rPh sb="2" eb="4">
      <t>クベツ</t>
    </rPh>
    <rPh sb="5" eb="6">
      <t>サラ</t>
    </rPh>
    <rPh sb="7" eb="9">
      <t>メイカク</t>
    </rPh>
    <phoneticPr fontId="4"/>
  </si>
  <si>
    <t>口座数が増えるので管理が多くなる。</t>
    <rPh sb="0" eb="2">
      <t>コウザ</t>
    </rPh>
    <rPh sb="2" eb="3">
      <t>スウ</t>
    </rPh>
    <rPh sb="4" eb="5">
      <t>フ</t>
    </rPh>
    <rPh sb="9" eb="11">
      <t>カンリ</t>
    </rPh>
    <rPh sb="12" eb="13">
      <t>オオ</t>
    </rPh>
    <phoneticPr fontId="4"/>
  </si>
  <si>
    <t>駐車場を使用している・いない人も会計を</t>
    <rPh sb="0" eb="3">
      <t>チュウシャジョウ</t>
    </rPh>
    <rPh sb="4" eb="6">
      <t>シヨウ</t>
    </rPh>
    <rPh sb="14" eb="15">
      <t>ヒト</t>
    </rPh>
    <rPh sb="16" eb="18">
      <t>カイケイ</t>
    </rPh>
    <phoneticPr fontId="4"/>
  </si>
  <si>
    <t>等で、比較的合意形成しやすい。</t>
    <rPh sb="0" eb="1">
      <t>トウ</t>
    </rPh>
    <phoneticPr fontId="4"/>
  </si>
  <si>
    <t>明確化する事で、機械式駐車場の更新工事</t>
    <rPh sb="0" eb="3">
      <t>メイカクカ</t>
    </rPh>
    <rPh sb="5" eb="6">
      <t>コト</t>
    </rPh>
    <rPh sb="8" eb="14">
      <t>キカイシキチュウシャジョウ</t>
    </rPh>
    <rPh sb="15" eb="17">
      <t>コウシン</t>
    </rPh>
    <rPh sb="17" eb="19">
      <t>コウジ</t>
    </rPh>
    <phoneticPr fontId="4"/>
  </si>
  <si>
    <t>下記、QRコードから、Formsのアンケートで回答する事も可能です。</t>
    <rPh sb="0" eb="2">
      <t>カキ</t>
    </rPh>
    <rPh sb="23" eb="25">
      <t>カイトウ</t>
    </rPh>
    <rPh sb="27" eb="28">
      <t>コト</t>
    </rPh>
    <rPh sb="29" eb="31">
      <t>カノウ</t>
    </rPh>
    <phoneticPr fontId="4"/>
  </si>
  <si>
    <t>https://forms.office.com/r/wez5HqvN5Z</t>
    <phoneticPr fontId="4"/>
  </si>
  <si>
    <t>※プレシス本厚木コンフォート管理組合 一般会計(管理費)＆特別会計(修繕積立金) 第2回目アンケート (2022年6月19日時点)</t>
    <rPh sb="5" eb="8">
      <t>ホンアツギ</t>
    </rPh>
    <rPh sb="14" eb="18">
      <t>カンリクミアイ</t>
    </rPh>
    <rPh sb="19" eb="23">
      <t>イッパンカイケイ</t>
    </rPh>
    <rPh sb="24" eb="27">
      <t>カンリヒ</t>
    </rPh>
    <rPh sb="29" eb="33">
      <t>トクベツカイケイ</t>
    </rPh>
    <rPh sb="34" eb="39">
      <t>シュウゼンツミタテキン</t>
    </rPh>
    <rPh sb="41" eb="42">
      <t>ダイ</t>
    </rPh>
    <rPh sb="43" eb="45">
      <t>カイメ</t>
    </rPh>
    <rPh sb="56" eb="57">
      <t>ネン</t>
    </rPh>
    <rPh sb="58" eb="59">
      <t>ガツ</t>
    </rPh>
    <rPh sb="61" eb="62">
      <t>ニチ</t>
    </rPh>
    <rPh sb="62" eb="64">
      <t>ジテン</t>
    </rPh>
    <phoneticPr fontId="4"/>
  </si>
  <si>
    <t>【回答要望期限】：～2022年7月10日(日)</t>
    <rPh sb="1" eb="3">
      <t>カイトウ</t>
    </rPh>
    <rPh sb="3" eb="5">
      <t>ヨウボウ</t>
    </rPh>
    <rPh sb="5" eb="7">
      <t>キゲン</t>
    </rPh>
    <phoneticPr fontId="4"/>
  </si>
  <si>
    <t>※ご署名の上、2022年7月10(日)までに、管理組合ポストにご投函下さい。</t>
    <rPh sb="2" eb="4">
      <t>ショメイ</t>
    </rPh>
    <rPh sb="5" eb="6">
      <t>ウエ</t>
    </rPh>
    <rPh sb="11" eb="12">
      <t>ネン</t>
    </rPh>
    <rPh sb="13" eb="14">
      <t>ガツ</t>
    </rPh>
    <rPh sb="17" eb="18">
      <t>ニチ</t>
    </rPh>
    <rPh sb="23" eb="25">
      <t>カンリ</t>
    </rPh>
    <rPh sb="25" eb="27">
      <t>クミアイ</t>
    </rPh>
    <rPh sb="32" eb="34">
      <t>トウカン</t>
    </rPh>
    <rPh sb="34" eb="35">
      <t>クダ</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</si>
</sst>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quot;¥&quot;\-#,##0"/>
    <numFmt numFmtId="176" formatCode="#,##0;&quot;▲ &quot;#,##0"/>
    <numFmt numFmtId="177" formatCode="&quot;¥&quot;#,##0_);[Red]\(&quot;¥&quot;#,##0\)"/>
    <numFmt numFmtId="178" formatCode="#,##0_);[Red]\(#,##0\)"/>
    <numFmt numFmtId="179" formatCode="0&quot;mm&quot;"/>
    <numFmt numFmtId="180" formatCode="0&quot;台&quot;"/>
    <numFmt numFmtId="181" formatCode="&quot;合&quot;&quot;計&quot;0&quot;台&quot;"/>
    <numFmt numFmtId="182" formatCode="#,##0.00_ "/>
    <numFmt numFmtId="183" formatCode="0_);[Red]\(0\)"/>
    <numFmt numFmtId="184" formatCode="#,##0_ "/>
    <numFmt numFmtId="185" formatCode="#,##0_ ;[Red]\-#,##0\ "/>
    <numFmt numFmtId="186" formatCode="yyyy&quot;年&quot;m&quot;月&quot;;@"/>
    <numFmt numFmtId="187" formatCode="0&quot;円/m2&quot;"/>
  </numFmts>
  <fonts count="76" x14ac:knownFonts="1">
    <font>
      <sz val="11"/>
      <color theme="1"/>
      <name val="Meiryo UI"/>
      <family val="2"/>
      <charset val="128"/>
    </font>
    <font>
      <sz val="10"/>
      <color theme="1"/>
      <name val="Meiryo UI"/>
      <family val="2"/>
      <charset val="128"/>
    </font>
    <font>
      <sz val="10"/>
      <color theme="1"/>
      <name val="Meiryo UI"/>
      <family val="2"/>
      <charset val="128"/>
    </font>
    <font>
      <sz val="10"/>
      <color theme="1"/>
      <name val="Meiryo UI"/>
      <family val="2"/>
      <charset val="128"/>
    </font>
    <font>
      <sz val="6"/>
      <name val="Meiryo UI"/>
      <family val="2"/>
      <charset val="128"/>
    </font>
    <font>
      <sz val="14"/>
      <color theme="1"/>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b/>
      <u/>
      <sz val="11"/>
      <color theme="1"/>
      <name val="Meiryo UI"/>
      <family val="3"/>
      <charset val="128"/>
    </font>
    <font>
      <b/>
      <u/>
      <sz val="12"/>
      <color theme="1"/>
      <name val="Meiryo UI"/>
      <family val="3"/>
      <charset val="128"/>
    </font>
    <font>
      <b/>
      <sz val="14"/>
      <color theme="1"/>
      <name val="Meiryo UI"/>
      <family val="3"/>
      <charset val="128"/>
    </font>
    <font>
      <sz val="12"/>
      <color theme="1"/>
      <name val="Meiryo UI"/>
      <family val="2"/>
      <charset val="128"/>
    </font>
    <font>
      <sz val="11"/>
      <color theme="1"/>
      <name val="Meiryo UI"/>
      <family val="3"/>
      <charset val="128"/>
    </font>
    <font>
      <u/>
      <sz val="11"/>
      <color theme="10"/>
      <name val="Meiryo UI"/>
      <family val="2"/>
      <charset val="128"/>
    </font>
    <font>
      <sz val="10"/>
      <color theme="1"/>
      <name val="Meiryo UI"/>
      <family val="2"/>
      <charset val="128"/>
    </font>
    <font>
      <sz val="10"/>
      <color theme="1"/>
      <name val="Meiryo UI"/>
      <family val="3"/>
      <charset val="128"/>
    </font>
    <font>
      <sz val="11"/>
      <name val="Meiryo UI"/>
      <family val="3"/>
      <charset val="128"/>
    </font>
    <font>
      <sz val="16"/>
      <color theme="1"/>
      <name val="Meiryo UI"/>
      <family val="3"/>
      <charset val="128"/>
    </font>
    <font>
      <sz val="11"/>
      <color theme="1"/>
      <name val="Meiryo UI"/>
      <family val="2"/>
      <charset val="128"/>
    </font>
    <font>
      <sz val="11"/>
      <color theme="1"/>
      <name val="游ゴシック"/>
      <family val="2"/>
      <charset val="128"/>
      <scheme val="minor"/>
    </font>
    <font>
      <b/>
      <u/>
      <sz val="14"/>
      <color theme="1"/>
      <name val="Meiryo UI"/>
      <family val="3"/>
      <charset val="128"/>
    </font>
    <font>
      <b/>
      <sz val="12"/>
      <name val="Meiryo UI"/>
      <family val="3"/>
      <charset val="128"/>
    </font>
    <font>
      <b/>
      <u/>
      <sz val="20"/>
      <color theme="1"/>
      <name val="Meiryo UI"/>
      <family val="3"/>
      <charset val="128"/>
    </font>
    <font>
      <u/>
      <sz val="14"/>
      <color theme="10"/>
      <name val="Meiryo UI"/>
      <family val="2"/>
      <charset val="128"/>
    </font>
    <font>
      <sz val="14"/>
      <color theme="1"/>
      <name val="Meiryo UI"/>
      <family val="2"/>
      <charset val="128"/>
    </font>
    <font>
      <b/>
      <u/>
      <sz val="16"/>
      <color theme="1"/>
      <name val="Meiryo UI"/>
      <family val="3"/>
      <charset val="128"/>
    </font>
    <font>
      <b/>
      <sz val="16"/>
      <color theme="1"/>
      <name val="Meiryo UI"/>
      <family val="3"/>
      <charset val="128"/>
    </font>
    <font>
      <sz val="11"/>
      <color theme="1"/>
      <name val="游ゴシック"/>
      <family val="3"/>
      <charset val="128"/>
      <scheme val="minor"/>
    </font>
    <font>
      <b/>
      <u/>
      <sz val="22"/>
      <color theme="1"/>
      <name val="Meiryo UI"/>
      <family val="3"/>
      <charset val="128"/>
    </font>
    <font>
      <sz val="6"/>
      <name val="游ゴシック"/>
      <family val="3"/>
      <charset val="128"/>
      <scheme val="minor"/>
    </font>
    <font>
      <u/>
      <sz val="11"/>
      <color theme="10"/>
      <name val="游ゴシック"/>
      <family val="3"/>
      <charset val="128"/>
      <scheme val="minor"/>
    </font>
    <font>
      <b/>
      <sz val="11"/>
      <name val="游ゴシック"/>
      <family val="3"/>
      <charset val="128"/>
      <scheme val="minor"/>
    </font>
    <font>
      <b/>
      <u/>
      <sz val="11"/>
      <name val="游ゴシック"/>
      <family val="3"/>
      <charset val="128"/>
      <scheme val="minor"/>
    </font>
    <font>
      <b/>
      <sz val="12"/>
      <color rgb="FFFF0000"/>
      <name val="Meiryo UI"/>
      <family val="3"/>
      <charset val="128"/>
    </font>
    <font>
      <sz val="6"/>
      <name val="游ゴシック"/>
      <family val="2"/>
      <charset val="128"/>
      <scheme val="minor"/>
    </font>
    <font>
      <sz val="12"/>
      <name val="Meiryo UI"/>
      <family val="3"/>
      <charset val="128"/>
    </font>
    <font>
      <b/>
      <sz val="11"/>
      <name val="Meiryo UI"/>
      <family val="3"/>
      <charset val="128"/>
    </font>
    <font>
      <b/>
      <u/>
      <sz val="14"/>
      <color rgb="FFFF0000"/>
      <name val="Meiryo UI"/>
      <family val="3"/>
      <charset val="128"/>
    </font>
    <font>
      <sz val="14"/>
      <color rgb="FFFF0000"/>
      <name val="Meiryo UI"/>
      <family val="3"/>
      <charset val="128"/>
    </font>
    <font>
      <sz val="11"/>
      <color rgb="FFFF0000"/>
      <name val="Meiryo UI"/>
      <family val="3"/>
      <charset val="128"/>
    </font>
    <font>
      <b/>
      <sz val="14"/>
      <color rgb="FFFF0000"/>
      <name val="Meiryo UI"/>
      <family val="3"/>
      <charset val="128"/>
    </font>
    <font>
      <b/>
      <u/>
      <sz val="14"/>
      <color rgb="FF0000FF"/>
      <name val="Meiryo UI"/>
      <family val="3"/>
      <charset val="128"/>
    </font>
    <font>
      <sz val="14"/>
      <color rgb="FF0000FF"/>
      <name val="Meiryo UI"/>
      <family val="3"/>
      <charset val="128"/>
    </font>
    <font>
      <sz val="11"/>
      <color rgb="FF0000FF"/>
      <name val="Meiryo UI"/>
      <family val="3"/>
      <charset val="128"/>
    </font>
    <font>
      <b/>
      <sz val="14"/>
      <color rgb="FF0000FF"/>
      <name val="Meiryo UI"/>
      <family val="3"/>
      <charset val="128"/>
    </font>
    <font>
      <b/>
      <sz val="14"/>
      <name val="Meiryo UI"/>
      <family val="3"/>
      <charset val="128"/>
    </font>
    <font>
      <b/>
      <sz val="20"/>
      <color theme="1"/>
      <name val="Meiryo UI"/>
      <family val="3"/>
      <charset val="128"/>
    </font>
    <font>
      <b/>
      <sz val="36"/>
      <color theme="1"/>
      <name val="Meiryo UI"/>
      <family val="3"/>
      <charset val="128"/>
    </font>
    <font>
      <b/>
      <vertAlign val="superscript"/>
      <sz val="12"/>
      <color theme="1"/>
      <name val="Meiryo UI"/>
      <family val="3"/>
      <charset val="128"/>
    </font>
    <font>
      <vertAlign val="superscript"/>
      <sz val="11"/>
      <color theme="1"/>
      <name val="Meiryo UI"/>
      <family val="3"/>
      <charset val="128"/>
    </font>
    <font>
      <b/>
      <vertAlign val="superscript"/>
      <sz val="11"/>
      <color theme="1"/>
      <name val="Meiryo UI"/>
      <family val="3"/>
      <charset val="128"/>
    </font>
    <font>
      <sz val="14"/>
      <name val="Meiryo UI"/>
      <family val="3"/>
      <charset val="128"/>
    </font>
    <font>
      <b/>
      <sz val="10"/>
      <color theme="1"/>
      <name val="Meiryo UI"/>
      <family val="3"/>
      <charset val="128"/>
    </font>
    <font>
      <sz val="9"/>
      <color theme="1"/>
      <name val="Meiryo UI"/>
      <family val="3"/>
      <charset val="128"/>
    </font>
    <font>
      <b/>
      <u/>
      <sz val="18"/>
      <color theme="1"/>
      <name val="Meiryo UI"/>
      <family val="3"/>
      <charset val="128"/>
    </font>
    <font>
      <b/>
      <sz val="10"/>
      <color rgb="FFFF0000"/>
      <name val="Meiryo UI"/>
      <family val="3"/>
      <charset val="128"/>
    </font>
    <font>
      <b/>
      <vertAlign val="superscript"/>
      <sz val="14"/>
      <color theme="1"/>
      <name val="Meiryo UI"/>
      <family val="3"/>
      <charset val="128"/>
    </font>
    <font>
      <b/>
      <sz val="22"/>
      <color theme="1"/>
      <name val="Meiryo UI"/>
      <family val="3"/>
      <charset val="128"/>
    </font>
    <font>
      <b/>
      <sz val="18"/>
      <color theme="1"/>
      <name val="Meiryo UI"/>
      <family val="3"/>
      <charset val="128"/>
    </font>
    <font>
      <b/>
      <vertAlign val="superscript"/>
      <sz val="16"/>
      <color theme="1"/>
      <name val="Meiryo UI"/>
      <family val="3"/>
      <charset val="128"/>
    </font>
    <font>
      <b/>
      <sz val="16"/>
      <name val="Meiryo UI"/>
      <family val="3"/>
      <charset val="128"/>
    </font>
    <font>
      <b/>
      <vertAlign val="superscript"/>
      <sz val="16"/>
      <name val="Meiryo UI"/>
      <family val="3"/>
      <charset val="128"/>
    </font>
    <font>
      <sz val="16"/>
      <color rgb="FFFF0000"/>
      <name val="Meiryo UI"/>
      <family val="3"/>
      <charset val="128"/>
    </font>
    <font>
      <vertAlign val="superscript"/>
      <sz val="14"/>
      <color theme="1"/>
      <name val="Meiryo UI"/>
      <family val="3"/>
      <charset val="128"/>
    </font>
    <font>
      <u/>
      <sz val="14"/>
      <color theme="1"/>
      <name val="Meiryo UI"/>
      <family val="3"/>
      <charset val="128"/>
    </font>
    <font>
      <u/>
      <sz val="12"/>
      <color theme="1"/>
      <name val="Meiryo UI"/>
      <family val="3"/>
      <charset val="128"/>
    </font>
    <font>
      <b/>
      <sz val="24"/>
      <color theme="1"/>
      <name val="Meiryo UI"/>
      <family val="3"/>
      <charset val="128"/>
    </font>
    <font>
      <b/>
      <sz val="16"/>
      <color rgb="FFFF0000"/>
      <name val="Meiryo UI"/>
      <family val="3"/>
      <charset val="128"/>
    </font>
    <font>
      <b/>
      <sz val="22"/>
      <name val="Meiryo UI"/>
      <family val="3"/>
      <charset val="128"/>
    </font>
    <font>
      <sz val="16"/>
      <name val="Meiryo UI"/>
      <family val="3"/>
      <charset val="128"/>
    </font>
    <font>
      <b/>
      <sz val="24"/>
      <name val="Meiryo UI"/>
      <family val="3"/>
      <charset val="128"/>
    </font>
    <font>
      <sz val="24"/>
      <name val="Meiryo UI"/>
      <family val="3"/>
      <charset val="128"/>
    </font>
    <font>
      <b/>
      <sz val="36"/>
      <name val="Meiryo UI"/>
      <family val="3"/>
      <charset val="128"/>
    </font>
    <font>
      <u/>
      <sz val="16"/>
      <color theme="10"/>
      <name val="Meiryo UI"/>
      <family val="2"/>
      <charset val="128"/>
    </font>
    <font>
      <b/>
      <sz val="22"/>
      <color rgb="FFC00000"/>
      <name val="Meiryo UI"/>
      <family val="3"/>
      <charset val="128"/>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66FFFF"/>
        <bgColor indexed="64"/>
      </patternFill>
    </fill>
    <fill>
      <patternFill patternType="solid">
        <fgColor rgb="FFFFC000"/>
        <bgColor indexed="64"/>
      </patternFill>
    </fill>
    <fill>
      <patternFill patternType="solid">
        <fgColor rgb="FF92D050"/>
        <bgColor indexed="64"/>
      </patternFill>
    </fill>
    <fill>
      <patternFill patternType="solid">
        <fgColor theme="0" tint="-0.34998626667073579"/>
        <bgColor indexed="64"/>
      </patternFill>
    </fill>
  </fills>
  <borders count="344">
    <border>
      <left/>
      <right/>
      <top/>
      <bottom/>
      <diagonal/>
    </border>
    <border>
      <left style="medium">
        <color auto="1"/>
      </left>
      <right/>
      <top style="medium">
        <color auto="1"/>
      </top>
      <bottom/>
      <diagonal/>
    </border>
    <border>
      <left style="double">
        <color auto="1"/>
      </left>
      <right/>
      <top style="medium">
        <color auto="1"/>
      </top>
      <bottom/>
      <diagonal/>
    </border>
    <border>
      <left/>
      <right/>
      <top style="medium">
        <color auto="1"/>
      </top>
      <bottom/>
      <diagonal/>
    </border>
    <border>
      <left/>
      <right style="medium">
        <color auto="1"/>
      </right>
      <top style="medium">
        <color auto="1"/>
      </top>
      <bottom/>
      <diagonal/>
    </border>
    <border>
      <left style="double">
        <color auto="1"/>
      </left>
      <right/>
      <top/>
      <bottom/>
      <diagonal/>
    </border>
    <border>
      <left/>
      <right style="medium">
        <color auto="1"/>
      </right>
      <top/>
      <bottom/>
      <diagonal/>
    </border>
    <border>
      <left style="medium">
        <color auto="1"/>
      </left>
      <right/>
      <top/>
      <bottom/>
      <diagonal/>
    </border>
    <border>
      <left/>
      <right style="double">
        <color auto="1"/>
      </right>
      <top/>
      <bottom/>
      <diagonal/>
    </border>
    <border>
      <left/>
      <right/>
      <top/>
      <bottom style="thin">
        <color auto="1"/>
      </bottom>
      <diagonal/>
    </border>
    <border>
      <left style="medium">
        <color auto="1"/>
      </left>
      <right/>
      <top style="double">
        <color auto="1"/>
      </top>
      <bottom/>
      <diagonal/>
    </border>
    <border>
      <left/>
      <right/>
      <top style="double">
        <color auto="1"/>
      </top>
      <bottom/>
      <diagonal/>
    </border>
    <border>
      <left/>
      <right style="medium">
        <color auto="1"/>
      </right>
      <top style="hair">
        <color auto="1"/>
      </top>
      <bottom style="thin">
        <color auto="1"/>
      </bottom>
      <diagonal/>
    </border>
    <border>
      <left style="double">
        <color auto="1"/>
      </left>
      <right/>
      <top style="double">
        <color auto="1"/>
      </top>
      <bottom/>
      <diagonal/>
    </border>
    <border>
      <left style="double">
        <color auto="1"/>
      </left>
      <right/>
      <top style="hair">
        <color auto="1"/>
      </top>
      <bottom style="thin">
        <color auto="1"/>
      </bottom>
      <diagonal/>
    </border>
    <border>
      <left style="hair">
        <color auto="1"/>
      </left>
      <right style="double">
        <color auto="1"/>
      </right>
      <top style="hair">
        <color auto="1"/>
      </top>
      <bottom style="thin">
        <color auto="1"/>
      </bottom>
      <diagonal/>
    </border>
    <border>
      <left/>
      <right/>
      <top style="thin">
        <color auto="1"/>
      </top>
      <bottom/>
      <diagonal/>
    </border>
    <border>
      <left style="hair">
        <color auto="1"/>
      </left>
      <right/>
      <top/>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thin">
        <color auto="1"/>
      </bottom>
      <diagonal/>
    </border>
    <border>
      <left/>
      <right style="double">
        <color auto="1"/>
      </right>
      <top style="hair">
        <color auto="1"/>
      </top>
      <bottom style="thin">
        <color auto="1"/>
      </bottom>
      <diagonal/>
    </border>
    <border>
      <left style="thin">
        <color auto="1"/>
      </left>
      <right style="thin">
        <color auto="1"/>
      </right>
      <top style="thin">
        <color auto="1"/>
      </top>
      <bottom style="thin">
        <color auto="1"/>
      </bottom>
      <diagonal/>
    </border>
    <border>
      <left style="double">
        <color auto="1"/>
      </left>
      <right style="hair">
        <color auto="1"/>
      </right>
      <top/>
      <bottom/>
      <diagonal/>
    </border>
    <border>
      <left style="thin">
        <color auto="1"/>
      </left>
      <right/>
      <top style="thin">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medium">
        <color auto="1"/>
      </right>
      <top style="hair">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hair">
        <color auto="1"/>
      </top>
      <bottom style="thin">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thin">
        <color auto="1"/>
      </top>
      <bottom style="thin">
        <color auto="1"/>
      </bottom>
      <diagonal/>
    </border>
    <border>
      <left style="double">
        <color auto="1"/>
      </left>
      <right style="medium">
        <color auto="1"/>
      </right>
      <top style="double">
        <color auto="1"/>
      </top>
      <bottom/>
      <diagonal/>
    </border>
    <border>
      <left style="double">
        <color auto="1"/>
      </left>
      <right style="medium">
        <color auto="1"/>
      </right>
      <top style="hair">
        <color auto="1"/>
      </top>
      <bottom style="medium">
        <color auto="1"/>
      </bottom>
      <diagonal/>
    </border>
    <border>
      <left style="thin">
        <color auto="1"/>
      </left>
      <right/>
      <top/>
      <bottom/>
      <diagonal/>
    </border>
    <border>
      <left style="thin">
        <color auto="1"/>
      </left>
      <right style="double">
        <color auto="1"/>
      </right>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double">
        <color indexed="64"/>
      </top>
      <bottom style="hair">
        <color indexed="64"/>
      </bottom>
      <diagonal/>
    </border>
    <border>
      <left style="double">
        <color auto="1"/>
      </left>
      <right/>
      <top style="double">
        <color auto="1"/>
      </top>
      <bottom style="hair">
        <color auto="1"/>
      </bottom>
      <diagonal/>
    </border>
    <border>
      <left style="hair">
        <color indexed="64"/>
      </left>
      <right style="hair">
        <color indexed="64"/>
      </right>
      <top style="double">
        <color indexed="64"/>
      </top>
      <bottom style="hair">
        <color indexed="64"/>
      </bottom>
      <diagonal/>
    </border>
    <border>
      <left style="hair">
        <color auto="1"/>
      </left>
      <right style="double">
        <color auto="1"/>
      </right>
      <top style="double">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indexed="64"/>
      </left>
      <right style="double">
        <color indexed="64"/>
      </right>
      <top/>
      <bottom/>
      <diagonal/>
    </border>
    <border>
      <left style="medium">
        <color indexed="64"/>
      </left>
      <right/>
      <top style="hair">
        <color indexed="64"/>
      </top>
      <bottom/>
      <diagonal/>
    </border>
    <border>
      <left/>
      <right style="double">
        <color indexed="64"/>
      </right>
      <top style="hair">
        <color indexed="64"/>
      </top>
      <bottom/>
      <diagonal/>
    </border>
    <border>
      <left style="double">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style="medium">
        <color auto="1"/>
      </left>
      <right/>
      <top style="hair">
        <color auto="1"/>
      </top>
      <bottom style="hair">
        <color auto="1"/>
      </bottom>
      <diagonal/>
    </border>
    <border>
      <left/>
      <right style="double">
        <color indexed="64"/>
      </right>
      <top style="hair">
        <color indexed="64"/>
      </top>
      <bottom style="hair">
        <color indexed="64"/>
      </bottom>
      <diagonal/>
    </border>
    <border>
      <left style="double">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auto="1"/>
      </left>
      <right/>
      <top style="hair">
        <color auto="1"/>
      </top>
      <bottom style="hair">
        <color auto="1"/>
      </bottom>
      <diagonal/>
    </border>
    <border>
      <left style="hair">
        <color auto="1"/>
      </left>
      <right style="double">
        <color auto="1"/>
      </right>
      <top style="hair">
        <color auto="1"/>
      </top>
      <bottom style="hair">
        <color auto="1"/>
      </bottom>
      <diagonal/>
    </border>
    <border>
      <left style="medium">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auto="1"/>
      </left>
      <right style="thin">
        <color indexed="64"/>
      </right>
      <top style="hair">
        <color indexed="64"/>
      </top>
      <bottom style="double">
        <color indexed="64"/>
      </bottom>
      <diagonal/>
    </border>
    <border>
      <left style="medium">
        <color auto="1"/>
      </left>
      <right/>
      <top style="double">
        <color auto="1"/>
      </top>
      <bottom style="hair">
        <color auto="1"/>
      </bottom>
      <diagonal/>
    </border>
    <border>
      <left/>
      <right style="double">
        <color indexed="64"/>
      </right>
      <top style="double">
        <color indexed="64"/>
      </top>
      <bottom style="hair">
        <color indexed="64"/>
      </bottom>
      <diagonal/>
    </border>
    <border>
      <left style="double">
        <color auto="1"/>
      </left>
      <right style="hair">
        <color auto="1"/>
      </right>
      <top style="double">
        <color auto="1"/>
      </top>
      <bottom style="hair">
        <color auto="1"/>
      </bottom>
      <diagonal/>
    </border>
    <border>
      <left style="hair">
        <color auto="1"/>
      </left>
      <right style="thin">
        <color auto="1"/>
      </right>
      <top style="hair">
        <color auto="1"/>
      </top>
      <bottom/>
      <diagonal/>
    </border>
    <border>
      <left style="medium">
        <color auto="1"/>
      </left>
      <right/>
      <top style="hair">
        <color auto="1"/>
      </top>
      <bottom style="thin">
        <color auto="1"/>
      </bottom>
      <diagonal/>
    </border>
    <border>
      <left style="double">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auto="1"/>
      </top>
      <bottom style="hair">
        <color auto="1"/>
      </bottom>
      <diagonal/>
    </border>
    <border>
      <left/>
      <right style="medium">
        <color indexed="64"/>
      </right>
      <top style="double">
        <color indexed="64"/>
      </top>
      <bottom style="hair">
        <color indexed="64"/>
      </bottom>
      <diagonal/>
    </border>
    <border>
      <left style="hair">
        <color indexed="64"/>
      </left>
      <right style="medium">
        <color indexed="64"/>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bottom style="hair">
        <color indexed="64"/>
      </bottom>
      <diagonal/>
    </border>
    <border>
      <left/>
      <right/>
      <top style="hair">
        <color indexed="64"/>
      </top>
      <bottom style="thin">
        <color indexed="64"/>
      </bottom>
      <diagonal/>
    </border>
    <border>
      <left style="hair">
        <color indexed="64"/>
      </left>
      <right style="double">
        <color indexed="64"/>
      </right>
      <top style="hair">
        <color indexed="64"/>
      </top>
      <bottom/>
      <diagonal/>
    </border>
    <border>
      <left style="hair">
        <color indexed="64"/>
      </left>
      <right/>
      <top style="thin">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hair">
        <color indexed="64"/>
      </bottom>
      <diagonal/>
    </border>
    <border>
      <left/>
      <right style="hair">
        <color auto="1"/>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right style="thin">
        <color indexed="64"/>
      </right>
      <top/>
      <bottom/>
      <diagonal/>
    </border>
    <border>
      <left style="thin">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top style="double">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double">
        <color auto="1"/>
      </top>
      <bottom style="thin">
        <color auto="1"/>
      </bottom>
      <diagonal/>
    </border>
    <border>
      <left style="medium">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bottom style="double">
        <color auto="1"/>
      </bottom>
      <diagonal/>
    </border>
    <border>
      <left style="thin">
        <color auto="1"/>
      </left>
      <right style="thin">
        <color auto="1"/>
      </right>
      <top/>
      <bottom style="double">
        <color auto="1"/>
      </bottom>
      <diagonal/>
    </border>
    <border>
      <left style="thin">
        <color auto="1"/>
      </left>
      <right style="thin">
        <color auto="1"/>
      </right>
      <top/>
      <bottom style="thin">
        <color auto="1"/>
      </bottom>
      <diagonal/>
    </border>
    <border diagonalDown="1">
      <left style="thin">
        <color auto="1"/>
      </left>
      <right style="medium">
        <color auto="1"/>
      </right>
      <top style="thin">
        <color auto="1"/>
      </top>
      <bottom/>
      <diagonal style="thin">
        <color auto="1"/>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Down="1">
      <left style="thin">
        <color auto="1"/>
      </left>
      <right style="medium">
        <color auto="1"/>
      </right>
      <top/>
      <bottom/>
      <diagonal style="thin">
        <color auto="1"/>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diagonalDown="1">
      <left style="thin">
        <color auto="1"/>
      </left>
      <right style="medium">
        <color auto="1"/>
      </right>
      <top/>
      <bottom style="thin">
        <color auto="1"/>
      </bottom>
      <diagonal style="thin">
        <color auto="1"/>
      </diagonal>
    </border>
    <border>
      <left style="medium">
        <color auto="1"/>
      </left>
      <right/>
      <top/>
      <bottom style="thin">
        <color auto="1"/>
      </bottom>
      <diagonal/>
    </border>
    <border>
      <left style="thin">
        <color auto="1"/>
      </left>
      <right style="double">
        <color auto="1"/>
      </right>
      <top/>
      <bottom style="thin">
        <color auto="1"/>
      </bottom>
      <diagonal/>
    </border>
    <border>
      <left/>
      <right style="medium">
        <color auto="1"/>
      </right>
      <top/>
      <bottom style="thin">
        <color auto="1"/>
      </bottom>
      <diagonal/>
    </border>
    <border>
      <left style="medium">
        <color auto="1"/>
      </left>
      <right style="medium">
        <color auto="1"/>
      </right>
      <top style="hair">
        <color auto="1"/>
      </top>
      <bottom style="thin">
        <color auto="1"/>
      </bottom>
      <diagonal/>
    </border>
    <border>
      <left/>
      <right style="hair">
        <color auto="1"/>
      </right>
      <top style="hair">
        <color auto="1"/>
      </top>
      <bottom style="thin">
        <color auto="1"/>
      </bottom>
      <diagonal/>
    </border>
    <border>
      <left style="medium">
        <color auto="1"/>
      </left>
      <right style="medium">
        <color auto="1"/>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medium">
        <color auto="1"/>
      </right>
      <top/>
      <bottom style="thin">
        <color auto="1"/>
      </bottom>
      <diagonal/>
    </border>
    <border>
      <left style="thin">
        <color auto="1"/>
      </left>
      <right style="double">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hair">
        <color auto="1"/>
      </left>
      <right style="medium">
        <color auto="1"/>
      </right>
      <top style="thin">
        <color auto="1"/>
      </top>
      <bottom style="hair">
        <color auto="1"/>
      </bottom>
      <diagonal/>
    </border>
    <border>
      <left style="thin">
        <color auto="1"/>
      </left>
      <right/>
      <top style="hair">
        <color auto="1"/>
      </top>
      <bottom style="hair">
        <color auto="1"/>
      </bottom>
      <diagonal/>
    </border>
    <border>
      <left style="thin">
        <color auto="1"/>
      </left>
      <right style="double">
        <color auto="1"/>
      </right>
      <top style="hair">
        <color auto="1"/>
      </top>
      <bottom style="hair">
        <color auto="1"/>
      </bottom>
      <diagonal/>
    </border>
    <border>
      <left style="medium">
        <color auto="1"/>
      </left>
      <right/>
      <top style="thin">
        <color auto="1"/>
      </top>
      <bottom style="thin">
        <color auto="1"/>
      </bottom>
      <diagonal/>
    </border>
    <border>
      <left style="thin">
        <color auto="1"/>
      </left>
      <right style="double">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double">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right style="thin">
        <color auto="1"/>
      </right>
      <top/>
      <bottom style="double">
        <color auto="1"/>
      </bottom>
      <diagonal/>
    </border>
    <border>
      <left/>
      <right style="thin">
        <color auto="1"/>
      </right>
      <top/>
      <bottom style="thin">
        <color auto="1"/>
      </bottom>
      <diagonal/>
    </border>
    <border>
      <left style="double">
        <color auto="1"/>
      </left>
      <right style="thin">
        <color auto="1"/>
      </right>
      <top style="medium">
        <color auto="1"/>
      </top>
      <bottom/>
      <diagonal/>
    </border>
    <border>
      <left style="double">
        <color auto="1"/>
      </left>
      <right style="thin">
        <color auto="1"/>
      </right>
      <top style="double">
        <color auto="1"/>
      </top>
      <bottom style="hair">
        <color auto="1"/>
      </bottom>
      <diagonal/>
    </border>
    <border>
      <left style="thin">
        <color auto="1"/>
      </left>
      <right style="medium">
        <color auto="1"/>
      </right>
      <top style="double">
        <color auto="1"/>
      </top>
      <bottom style="hair">
        <color auto="1"/>
      </bottom>
      <diagonal/>
    </border>
    <border>
      <left style="double">
        <color auto="1"/>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style="double">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top style="medium">
        <color auto="1"/>
      </top>
      <bottom style="double">
        <color auto="1"/>
      </bottom>
      <diagonal/>
    </border>
    <border>
      <left/>
      <right style="medium">
        <color auto="1"/>
      </right>
      <top style="medium">
        <color auto="1"/>
      </top>
      <bottom style="double">
        <color auto="1"/>
      </bottom>
      <diagonal/>
    </border>
    <border>
      <left/>
      <right style="medium">
        <color auto="1"/>
      </right>
      <top style="double">
        <color auto="1"/>
      </top>
      <bottom style="thin">
        <color auto="1"/>
      </bottom>
      <diagonal/>
    </border>
    <border>
      <left style="thin">
        <color auto="1"/>
      </left>
      <right style="double">
        <color auto="1"/>
      </right>
      <top style="thin">
        <color auto="1"/>
      </top>
      <bottom/>
      <diagonal/>
    </border>
    <border>
      <left style="medium">
        <color auto="1"/>
      </left>
      <right style="thin">
        <color auto="1"/>
      </right>
      <top/>
      <bottom style="medium">
        <color auto="1"/>
      </bottom>
      <diagonal/>
    </border>
    <border>
      <left style="thin">
        <color indexed="64"/>
      </left>
      <right/>
      <top/>
      <bottom style="medium">
        <color indexed="64"/>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double">
        <color auto="1"/>
      </right>
      <top style="medium">
        <color auto="1"/>
      </top>
      <bottom style="thin">
        <color auto="1"/>
      </bottom>
      <diagonal/>
    </border>
    <border>
      <left style="thin">
        <color auto="1"/>
      </left>
      <right style="double">
        <color auto="1"/>
      </right>
      <top style="double">
        <color auto="1"/>
      </top>
      <bottom style="medium">
        <color auto="1"/>
      </bottom>
      <diagonal/>
    </border>
    <border>
      <left style="thin">
        <color auto="1"/>
      </left>
      <right/>
      <top style="medium">
        <color auto="1"/>
      </top>
      <bottom style="thin">
        <color auto="1"/>
      </bottom>
      <diagonal/>
    </border>
    <border>
      <left style="thin">
        <color auto="1"/>
      </left>
      <right/>
      <top style="double">
        <color auto="1"/>
      </top>
      <bottom style="medium">
        <color auto="1"/>
      </bottom>
      <diagonal/>
    </border>
    <border>
      <left style="double">
        <color auto="1"/>
      </left>
      <right style="thin">
        <color auto="1"/>
      </right>
      <top style="double">
        <color auto="1"/>
      </top>
      <bottom style="medium">
        <color auto="1"/>
      </bottom>
      <diagonal/>
    </border>
    <border>
      <left style="thin">
        <color auto="1"/>
      </left>
      <right style="thin">
        <color auto="1"/>
      </right>
      <top/>
      <bottom style="medium">
        <color auto="1"/>
      </bottom>
      <diagonal/>
    </border>
    <border>
      <left style="medium">
        <color auto="1"/>
      </left>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thin">
        <color auto="1"/>
      </right>
      <top style="medium">
        <color auto="1"/>
      </top>
      <bottom/>
      <diagonal/>
    </border>
    <border>
      <left style="thin">
        <color auto="1"/>
      </left>
      <right style="thin">
        <color auto="1"/>
      </right>
      <top style="double">
        <color auto="1"/>
      </top>
      <bottom style="hair">
        <color auto="1"/>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indexed="64"/>
      </left>
      <right style="thin">
        <color indexed="64"/>
      </right>
      <top style="hair">
        <color auto="1"/>
      </top>
      <bottom style="double">
        <color auto="1"/>
      </bottom>
      <diagonal/>
    </border>
    <border>
      <left style="hair">
        <color auto="1"/>
      </left>
      <right/>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right style="double">
        <color auto="1"/>
      </right>
      <top style="medium">
        <color auto="1"/>
      </top>
      <bottom/>
      <diagonal/>
    </border>
    <border>
      <left style="double">
        <color auto="1"/>
      </left>
      <right/>
      <top style="thin">
        <color auto="1"/>
      </top>
      <bottom/>
      <diagonal/>
    </border>
    <border>
      <left/>
      <right style="double">
        <color auto="1"/>
      </right>
      <top style="thin">
        <color auto="1"/>
      </top>
      <bottom/>
      <diagonal/>
    </border>
    <border>
      <left style="thin">
        <color auto="1"/>
      </left>
      <right/>
      <top/>
      <bottom style="double">
        <color auto="1"/>
      </bottom>
      <diagonal/>
    </border>
    <border>
      <left style="thin">
        <color auto="1"/>
      </left>
      <right style="thin">
        <color auto="1"/>
      </right>
      <top style="double">
        <color auto="1"/>
      </top>
      <bottom/>
      <diagonal/>
    </border>
    <border>
      <left/>
      <right/>
      <top style="hair">
        <color auto="1"/>
      </top>
      <bottom style="hair">
        <color auto="1"/>
      </bottom>
      <diagonal/>
    </border>
    <border>
      <left style="thin">
        <color auto="1"/>
      </left>
      <right style="double">
        <color auto="1"/>
      </right>
      <top style="hair">
        <color auto="1"/>
      </top>
      <bottom style="medium">
        <color auto="1"/>
      </bottom>
      <diagonal/>
    </border>
    <border>
      <left/>
      <right/>
      <top style="hair">
        <color auto="1"/>
      </top>
      <bottom style="medium">
        <color auto="1"/>
      </bottom>
      <diagonal/>
    </border>
    <border>
      <left style="double">
        <color auto="1"/>
      </left>
      <right/>
      <top style="hair">
        <color auto="1"/>
      </top>
      <bottom style="medium">
        <color auto="1"/>
      </bottom>
      <diagonal/>
    </border>
    <border>
      <left style="thin">
        <color indexed="64"/>
      </left>
      <right/>
      <top style="hair">
        <color auto="1"/>
      </top>
      <bottom style="medium">
        <color auto="1"/>
      </bottom>
      <diagonal/>
    </border>
    <border>
      <left style="thin">
        <color indexed="64"/>
      </left>
      <right/>
      <top style="hair">
        <color indexed="64"/>
      </top>
      <bottom/>
      <diagonal/>
    </border>
    <border>
      <left style="medium">
        <color auto="1"/>
      </left>
      <right/>
      <top style="double">
        <color auto="1"/>
      </top>
      <bottom style="thin">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double">
        <color auto="1"/>
      </left>
      <right style="hair">
        <color auto="1"/>
      </right>
      <top style="medium">
        <color auto="1"/>
      </top>
      <bottom/>
      <diagonal/>
    </border>
    <border>
      <left style="double">
        <color auto="1"/>
      </left>
      <right style="hair">
        <color auto="1"/>
      </right>
      <top style="double">
        <color auto="1"/>
      </top>
      <bottom style="thin">
        <color auto="1"/>
      </bottom>
      <diagonal/>
    </border>
    <border>
      <left style="hair">
        <color auto="1"/>
      </left>
      <right style="hair">
        <color auto="1"/>
      </right>
      <top style="double">
        <color auto="1"/>
      </top>
      <bottom style="thin">
        <color auto="1"/>
      </bottom>
      <diagonal/>
    </border>
    <border>
      <left style="hair">
        <color auto="1"/>
      </left>
      <right style="medium">
        <color auto="1"/>
      </right>
      <top style="double">
        <color auto="1"/>
      </top>
      <bottom style="thin">
        <color auto="1"/>
      </bottom>
      <diagonal/>
    </border>
    <border>
      <left style="double">
        <color auto="1"/>
      </left>
      <right style="hair">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double">
        <color auto="1"/>
      </left>
      <right style="double">
        <color auto="1"/>
      </right>
      <top style="thin">
        <color auto="1"/>
      </top>
      <bottom style="medium">
        <color auto="1"/>
      </bottom>
      <diagonal/>
    </border>
    <border>
      <left style="double">
        <color auto="1"/>
      </left>
      <right style="double">
        <color auto="1"/>
      </right>
      <top style="thin">
        <color auto="1"/>
      </top>
      <bottom style="hair">
        <color auto="1"/>
      </bottom>
      <diagonal/>
    </border>
    <border>
      <left style="double">
        <color auto="1"/>
      </left>
      <right style="double">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medium">
        <color auto="1"/>
      </right>
      <top style="hair">
        <color auto="1"/>
      </top>
      <bottom style="thin">
        <color auto="1"/>
      </bottom>
      <diagonal/>
    </border>
    <border>
      <left style="medium">
        <color auto="1"/>
      </left>
      <right style="medium">
        <color auto="1"/>
      </right>
      <top style="double">
        <color auto="1"/>
      </top>
      <bottom/>
      <diagonal/>
    </border>
    <border>
      <left style="double">
        <color auto="1"/>
      </left>
      <right style="double">
        <color auto="1"/>
      </right>
      <top style="medium">
        <color auto="1"/>
      </top>
      <bottom/>
      <diagonal/>
    </border>
    <border>
      <left/>
      <right style="thin">
        <color auto="1"/>
      </right>
      <top style="medium">
        <color auto="1"/>
      </top>
      <bottom/>
      <diagonal/>
    </border>
    <border>
      <left style="double">
        <color auto="1"/>
      </left>
      <right style="double">
        <color auto="1"/>
      </right>
      <top style="double">
        <color auto="1"/>
      </top>
      <bottom style="hair">
        <color auto="1"/>
      </bottom>
      <diagonal/>
    </border>
    <border>
      <left/>
      <right style="thin">
        <color indexed="64"/>
      </right>
      <top style="double">
        <color auto="1"/>
      </top>
      <bottom style="hair">
        <color indexed="64"/>
      </bottom>
      <diagonal/>
    </border>
    <border>
      <left style="double">
        <color auto="1"/>
      </left>
      <right style="double">
        <color auto="1"/>
      </right>
      <top/>
      <bottom/>
      <diagonal/>
    </border>
    <border>
      <left style="double">
        <color auto="1"/>
      </left>
      <right style="hair">
        <color auto="1"/>
      </right>
      <top style="thin">
        <color auto="1"/>
      </top>
      <bottom style="thin">
        <color auto="1"/>
      </bottom>
      <diagonal/>
    </border>
    <border>
      <left style="double">
        <color auto="1"/>
      </left>
      <right style="double">
        <color auto="1"/>
      </right>
      <top style="thin">
        <color auto="1"/>
      </top>
      <bottom/>
      <diagonal/>
    </border>
    <border>
      <left style="double">
        <color auto="1"/>
      </left>
      <right style="double">
        <color auto="1"/>
      </right>
      <top style="hair">
        <color auto="1"/>
      </top>
      <bottom style="hair">
        <color auto="1"/>
      </bottom>
      <diagonal/>
    </border>
    <border>
      <left style="double">
        <color auto="1"/>
      </left>
      <right style="double">
        <color auto="1"/>
      </right>
      <top style="hair">
        <color auto="1"/>
      </top>
      <bottom style="medium">
        <color auto="1"/>
      </bottom>
      <diagonal/>
    </border>
    <border>
      <left style="medium">
        <color auto="1"/>
      </left>
      <right/>
      <top style="thin">
        <color auto="1"/>
      </top>
      <bottom style="double">
        <color auto="1"/>
      </bottom>
      <diagonal/>
    </border>
    <border>
      <left style="double">
        <color auto="1"/>
      </left>
      <right style="double">
        <color auto="1"/>
      </right>
      <top style="thin">
        <color auto="1"/>
      </top>
      <bottom style="double">
        <color auto="1"/>
      </bottom>
      <diagonal/>
    </border>
    <border>
      <left/>
      <right style="thin">
        <color indexed="64"/>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uble">
        <color auto="1"/>
      </left>
      <right style="thin">
        <color auto="1"/>
      </right>
      <top style="medium">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medium">
        <color auto="1"/>
      </left>
      <right style="double">
        <color auto="1"/>
      </right>
      <top/>
      <bottom style="double">
        <color auto="1"/>
      </bottom>
      <diagonal/>
    </border>
    <border>
      <left style="thin">
        <color auto="1"/>
      </left>
      <right style="medium">
        <color auto="1"/>
      </right>
      <top/>
      <bottom style="double">
        <color auto="1"/>
      </bottom>
      <diagonal/>
    </border>
    <border>
      <left style="medium">
        <color auto="1"/>
      </left>
      <right style="double">
        <color auto="1"/>
      </right>
      <top style="medium">
        <color auto="1"/>
      </top>
      <bottom/>
      <diagonal/>
    </border>
    <border>
      <left style="medium">
        <color auto="1"/>
      </left>
      <right style="double">
        <color auto="1"/>
      </right>
      <top/>
      <bottom/>
      <diagonal/>
    </border>
    <border>
      <left style="medium">
        <color auto="1"/>
      </left>
      <right style="thin">
        <color auto="1"/>
      </right>
      <top style="double">
        <color auto="1"/>
      </top>
      <bottom/>
      <diagonal/>
    </border>
    <border>
      <left style="thin">
        <color auto="1"/>
      </left>
      <right style="double">
        <color auto="1"/>
      </right>
      <top style="hair">
        <color auto="1"/>
      </top>
      <bottom/>
      <diagonal/>
    </border>
    <border>
      <left/>
      <right/>
      <top style="hair">
        <color indexed="64"/>
      </top>
      <bottom/>
      <diagonal/>
    </border>
    <border>
      <left style="double">
        <color auto="1"/>
      </left>
      <right style="double">
        <color auto="1"/>
      </right>
      <top style="hair">
        <color auto="1"/>
      </top>
      <bottom/>
      <diagonal/>
    </border>
    <border>
      <left style="hair">
        <color auto="1"/>
      </left>
      <right style="medium">
        <color auto="1"/>
      </right>
      <top style="hair">
        <color auto="1"/>
      </top>
      <bottom/>
      <diagonal/>
    </border>
    <border>
      <left style="double">
        <color auto="1"/>
      </left>
      <right style="double">
        <color auto="1"/>
      </right>
      <top style="double">
        <color auto="1"/>
      </top>
      <bottom/>
      <diagonal/>
    </border>
    <border>
      <left style="thin">
        <color auto="1"/>
      </left>
      <right/>
      <top style="double">
        <color auto="1"/>
      </top>
      <bottom/>
      <diagonal/>
    </border>
    <border>
      <left style="hair">
        <color auto="1"/>
      </left>
      <right style="double">
        <color auto="1"/>
      </right>
      <top style="double">
        <color auto="1"/>
      </top>
      <bottom/>
      <diagonal/>
    </border>
    <border>
      <left style="hair">
        <color indexed="64"/>
      </left>
      <right style="medium">
        <color indexed="64"/>
      </right>
      <top style="double">
        <color auto="1"/>
      </top>
      <bottom/>
      <diagonal/>
    </border>
    <border>
      <left style="thin">
        <color auto="1"/>
      </left>
      <right style="double">
        <color auto="1"/>
      </right>
      <top/>
      <bottom style="hair">
        <color auto="1"/>
      </bottom>
      <diagonal/>
    </border>
    <border>
      <left/>
      <right/>
      <top/>
      <bottom style="hair">
        <color auto="1"/>
      </bottom>
      <diagonal/>
    </border>
    <border>
      <left style="double">
        <color auto="1"/>
      </left>
      <right style="double">
        <color auto="1"/>
      </right>
      <top/>
      <bottom style="hair">
        <color auto="1"/>
      </bottom>
      <diagonal/>
    </border>
    <border>
      <left style="double">
        <color auto="1"/>
      </left>
      <right/>
      <top/>
      <bottom style="hair">
        <color auto="1"/>
      </bottom>
      <diagonal/>
    </border>
    <border>
      <left style="thin">
        <color auto="1"/>
      </left>
      <right/>
      <top/>
      <bottom style="hair">
        <color auto="1"/>
      </bottom>
      <diagonal/>
    </border>
    <border>
      <left style="thin">
        <color auto="1"/>
      </left>
      <right style="double">
        <color auto="1"/>
      </right>
      <top style="double">
        <color auto="1"/>
      </top>
      <bottom style="thin">
        <color auto="1"/>
      </bottom>
      <diagonal/>
    </border>
    <border>
      <left style="double">
        <color auto="1"/>
      </left>
      <right style="double">
        <color auto="1"/>
      </right>
      <top style="double">
        <color auto="1"/>
      </top>
      <bottom style="thin">
        <color auto="1"/>
      </bottom>
      <diagonal/>
    </border>
    <border>
      <left style="double">
        <color auto="1"/>
      </left>
      <right/>
      <top style="double">
        <color auto="1"/>
      </top>
      <bottom style="thin">
        <color auto="1"/>
      </bottom>
      <diagonal/>
    </border>
    <border>
      <left style="hair">
        <color auto="1"/>
      </left>
      <right style="double">
        <color auto="1"/>
      </right>
      <top style="double">
        <color auto="1"/>
      </top>
      <bottom style="thin">
        <color auto="1"/>
      </bottom>
      <diagonal/>
    </border>
    <border>
      <left style="hair">
        <color auto="1"/>
      </left>
      <right style="double">
        <color auto="1"/>
      </right>
      <top style="thin">
        <color auto="1"/>
      </top>
      <bottom/>
      <diagonal/>
    </border>
    <border>
      <left style="hair">
        <color auto="1"/>
      </left>
      <right style="medium">
        <color auto="1"/>
      </right>
      <top style="thin">
        <color auto="1"/>
      </top>
      <bottom/>
      <diagonal/>
    </border>
    <border>
      <left/>
      <right style="double">
        <color auto="1"/>
      </right>
      <top style="double">
        <color auto="1"/>
      </top>
      <bottom/>
      <diagonal/>
    </border>
    <border>
      <left/>
      <right/>
      <top style="hair">
        <color indexed="64"/>
      </top>
      <bottom style="double">
        <color auto="1"/>
      </bottom>
      <diagonal/>
    </border>
    <border>
      <left style="double">
        <color auto="1"/>
      </left>
      <right style="thin">
        <color auto="1"/>
      </right>
      <top/>
      <bottom/>
      <diagonal/>
    </border>
    <border>
      <left style="double">
        <color auto="1"/>
      </left>
      <right style="thin">
        <color auto="1"/>
      </right>
      <top style="hair">
        <color auto="1"/>
      </top>
      <bottom style="thin">
        <color auto="1"/>
      </bottom>
      <diagonal/>
    </border>
    <border>
      <left style="double">
        <color auto="1"/>
      </left>
      <right style="thin">
        <color auto="1"/>
      </right>
      <top style="thin">
        <color indexed="64"/>
      </top>
      <bottom style="hair">
        <color indexed="64"/>
      </bottom>
      <diagonal/>
    </border>
    <border>
      <left style="thin">
        <color auto="1"/>
      </left>
      <right style="thin">
        <color auto="1"/>
      </right>
      <top style="thin">
        <color indexed="64"/>
      </top>
      <bottom style="hair">
        <color indexed="64"/>
      </bottom>
      <diagonal/>
    </border>
    <border>
      <left style="thin">
        <color auto="1"/>
      </left>
      <right style="medium">
        <color auto="1"/>
      </right>
      <top style="thin">
        <color auto="1"/>
      </top>
      <bottom style="hair">
        <color auto="1"/>
      </bottom>
      <diagonal/>
    </border>
    <border>
      <left style="thin">
        <color auto="1"/>
      </left>
      <right style="thin">
        <color auto="1"/>
      </right>
      <top style="double">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double">
        <color auto="1"/>
      </right>
      <top style="double">
        <color auto="1"/>
      </top>
      <bottom style="medium">
        <color auto="1"/>
      </bottom>
      <diagonal/>
    </border>
    <border>
      <left/>
      <right style="double">
        <color auto="1"/>
      </right>
      <top style="medium">
        <color auto="1"/>
      </top>
      <bottom style="medium">
        <color auto="1"/>
      </bottom>
      <diagonal/>
    </border>
    <border>
      <left/>
      <right style="double">
        <color auto="1"/>
      </right>
      <top style="thin">
        <color auto="1"/>
      </top>
      <bottom style="double">
        <color auto="1"/>
      </bottom>
      <diagonal/>
    </border>
    <border>
      <left style="double">
        <color auto="1"/>
      </left>
      <right style="thin">
        <color auto="1"/>
      </right>
      <top style="thin">
        <color auto="1"/>
      </top>
      <bottom style="double">
        <color auto="1"/>
      </bottom>
      <diagonal/>
    </border>
    <border>
      <left/>
      <right/>
      <top/>
      <bottom style="medium">
        <color auto="1"/>
      </bottom>
      <diagonal/>
    </border>
    <border>
      <left/>
      <right style="medium">
        <color auto="1"/>
      </right>
      <top style="double">
        <color auto="1"/>
      </top>
      <bottom/>
      <diagonal/>
    </border>
    <border>
      <left style="double">
        <color auto="1"/>
      </left>
      <right/>
      <top/>
      <bottom style="medium">
        <color auto="1"/>
      </bottom>
      <diagonal/>
    </border>
    <border>
      <left style="double">
        <color auto="1"/>
      </left>
      <right/>
      <top/>
      <bottom style="thin">
        <color auto="1"/>
      </bottom>
      <diagonal/>
    </border>
    <border>
      <left style="thin">
        <color auto="1"/>
      </left>
      <right/>
      <top/>
      <bottom style="thin">
        <color auto="1"/>
      </bottom>
      <diagonal/>
    </border>
  </borders>
  <cellStyleXfs count="8">
    <xf numFmtId="0" fontId="0" fillId="0" borderId="0">
      <alignment vertical="center"/>
    </xf>
    <xf numFmtId="0" fontId="14" fillId="0" borderId="0" applyNumberFormat="0" applyFill="0" applyBorder="0" applyAlignment="0" applyProtection="0">
      <alignment vertical="center"/>
    </xf>
    <xf numFmtId="0" fontId="20" fillId="0" borderId="0">
      <alignment vertical="center"/>
    </xf>
    <xf numFmtId="0" fontId="19" fillId="0" borderId="0">
      <alignment vertical="center"/>
    </xf>
    <xf numFmtId="0" fontId="19" fillId="0" borderId="0">
      <alignment vertical="center"/>
    </xf>
    <xf numFmtId="0" fontId="28" fillId="0" borderId="0">
      <alignment vertical="center"/>
    </xf>
    <xf numFmtId="0" fontId="31" fillId="0" borderId="0" applyNumberFormat="0" applyFill="0" applyBorder="0" applyAlignment="0" applyProtection="0">
      <alignment vertical="center"/>
    </xf>
    <xf numFmtId="0" fontId="20" fillId="0" borderId="0">
      <alignment vertical="center"/>
    </xf>
  </cellStyleXfs>
  <cellXfs count="1133">
    <xf numFmtId="0" fontId="0" fillId="0" borderId="0" xfId="0">
      <alignment vertical="center"/>
    </xf>
    <xf numFmtId="0" fontId="5" fillId="0" borderId="0" xfId="0" applyFont="1">
      <alignment vertical="center"/>
    </xf>
    <xf numFmtId="49" fontId="6" fillId="0" borderId="0" xfId="0" applyNumberFormat="1" applyFont="1">
      <alignment vertical="center"/>
    </xf>
    <xf numFmtId="0" fontId="6" fillId="0" borderId="0" xfId="0" applyFont="1">
      <alignment vertical="center"/>
    </xf>
    <xf numFmtId="0" fontId="0" fillId="0" borderId="0" xfId="0" applyAlignment="1">
      <alignment horizontal="center" vertical="center"/>
    </xf>
    <xf numFmtId="49" fontId="8" fillId="0" borderId="0" xfId="0" applyNumberFormat="1" applyFont="1">
      <alignment vertical="center"/>
    </xf>
    <xf numFmtId="0" fontId="11" fillId="0" borderId="0" xfId="0" applyFont="1">
      <alignment vertical="center"/>
    </xf>
    <xf numFmtId="0" fontId="7" fillId="3" borderId="0" xfId="0" applyFont="1" applyFill="1" applyAlignment="1">
      <alignment horizontal="center" vertical="center"/>
    </xf>
    <xf numFmtId="49" fontId="9" fillId="3" borderId="0" xfId="0" applyNumberFormat="1" applyFont="1" applyFill="1">
      <alignment vertical="center"/>
    </xf>
    <xf numFmtId="0" fontId="12" fillId="3" borderId="0" xfId="0" applyFont="1" applyFill="1">
      <alignment vertical="center"/>
    </xf>
    <xf numFmtId="0" fontId="0" fillId="3" borderId="0" xfId="0" applyFill="1">
      <alignment vertical="center"/>
    </xf>
    <xf numFmtId="0" fontId="0" fillId="2" borderId="0" xfId="0" applyFill="1">
      <alignment vertical="center"/>
    </xf>
    <xf numFmtId="0" fontId="12" fillId="0" borderId="0" xfId="0" applyFont="1">
      <alignment vertical="center"/>
    </xf>
    <xf numFmtId="0" fontId="14" fillId="0" borderId="0" xfId="1">
      <alignment vertical="center"/>
    </xf>
    <xf numFmtId="0" fontId="0" fillId="0" borderId="3" xfId="0" applyBorder="1" applyAlignment="1">
      <alignment horizontal="center" vertical="center"/>
    </xf>
    <xf numFmtId="0" fontId="17" fillId="0" borderId="0" xfId="0" applyFont="1">
      <alignment vertical="center"/>
    </xf>
    <xf numFmtId="0" fontId="18" fillId="0" borderId="0" xfId="0" applyFont="1">
      <alignment vertical="center"/>
    </xf>
    <xf numFmtId="0" fontId="22" fillId="0" borderId="0" xfId="3" quotePrefix="1" applyFont="1">
      <alignment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5" fillId="0" borderId="3" xfId="0" applyFont="1" applyBorder="1" applyAlignment="1">
      <alignment horizontal="left" vertical="center"/>
    </xf>
    <xf numFmtId="0" fontId="16" fillId="0" borderId="3"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16" fillId="0" borderId="0" xfId="0" applyFont="1">
      <alignment vertical="center"/>
    </xf>
    <xf numFmtId="0" fontId="23" fillId="0" borderId="0" xfId="0" applyFont="1">
      <alignment vertical="center"/>
    </xf>
    <xf numFmtId="0" fontId="12" fillId="0" borderId="0" xfId="0" applyFont="1" applyAlignment="1">
      <alignment horizontal="right" vertical="center"/>
    </xf>
    <xf numFmtId="0" fontId="6" fillId="0" borderId="0" xfId="0" applyFont="1" applyAlignment="1">
      <alignment horizontal="right" vertical="center"/>
    </xf>
    <xf numFmtId="0" fontId="0" fillId="0" borderId="0" xfId="0" applyAlignment="1">
      <alignment vertical="top"/>
    </xf>
    <xf numFmtId="49" fontId="6" fillId="0" borderId="0" xfId="0" applyNumberFormat="1" applyFont="1" applyAlignment="1">
      <alignment vertical="top"/>
    </xf>
    <xf numFmtId="0" fontId="7" fillId="0" borderId="2" xfId="0" applyFont="1" applyBorder="1">
      <alignment vertical="center"/>
    </xf>
    <xf numFmtId="0" fontId="7" fillId="0" borderId="5" xfId="0" applyFont="1" applyBorder="1">
      <alignment vertical="center"/>
    </xf>
    <xf numFmtId="0" fontId="7" fillId="0" borderId="30" xfId="0" applyFont="1" applyBorder="1">
      <alignment vertical="center"/>
    </xf>
    <xf numFmtId="0" fontId="7" fillId="0" borderId="31" xfId="0" applyFont="1" applyBorder="1">
      <alignment vertical="center"/>
    </xf>
    <xf numFmtId="0" fontId="13" fillId="0" borderId="23" xfId="0" applyFont="1" applyBorder="1" applyAlignment="1">
      <alignment horizontal="center"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32" xfId="0" applyFont="1" applyBorder="1" applyAlignment="1">
      <alignment horizontal="left" vertical="center" wrapText="1"/>
    </xf>
    <xf numFmtId="0" fontId="13" fillId="0" borderId="13" xfId="0" applyFont="1" applyBorder="1" applyAlignment="1">
      <alignment horizontal="left" vertical="center" wrapText="1"/>
    </xf>
    <xf numFmtId="0" fontId="17" fillId="2" borderId="33" xfId="0" applyFont="1" applyFill="1" applyBorder="1" applyAlignment="1">
      <alignment horizontal="left" vertical="center" wrapText="1"/>
    </xf>
    <xf numFmtId="0" fontId="13" fillId="0" borderId="14" xfId="0" applyFont="1" applyBorder="1" applyAlignment="1">
      <alignment horizontal="left" vertical="center" wrapText="1"/>
    </xf>
    <xf numFmtId="0" fontId="17" fillId="2" borderId="34" xfId="0" applyFont="1" applyFill="1" applyBorder="1" applyAlignment="1">
      <alignment horizontal="left" vertical="center" wrapText="1"/>
    </xf>
    <xf numFmtId="0" fontId="5" fillId="0" borderId="0" xfId="0" applyFont="1" applyAlignment="1">
      <alignment horizontal="right" vertical="center"/>
    </xf>
    <xf numFmtId="49" fontId="5" fillId="0" borderId="0" xfId="0" applyNumberFormat="1" applyFont="1" applyAlignment="1">
      <alignment horizontal="right" vertical="center"/>
    </xf>
    <xf numFmtId="49" fontId="5" fillId="0" borderId="0" xfId="0" applyNumberFormat="1" applyFont="1">
      <alignment vertical="center"/>
    </xf>
    <xf numFmtId="0" fontId="24" fillId="0" borderId="0" xfId="1" applyFont="1">
      <alignment vertical="center"/>
    </xf>
    <xf numFmtId="0" fontId="11" fillId="0" borderId="0" xfId="0" applyFont="1" applyAlignment="1">
      <alignment horizontal="center" vertical="center"/>
    </xf>
    <xf numFmtId="49" fontId="21" fillId="0" borderId="0" xfId="0" applyNumberFormat="1" applyFont="1">
      <alignment vertical="center"/>
    </xf>
    <xf numFmtId="49" fontId="11" fillId="0" borderId="0" xfId="0" applyNumberFormat="1" applyFont="1">
      <alignment vertical="center"/>
    </xf>
    <xf numFmtId="0" fontId="21" fillId="0" borderId="0" xfId="0" applyFont="1">
      <alignment vertical="center"/>
    </xf>
    <xf numFmtId="0" fontId="25" fillId="0" borderId="0" xfId="0" applyFont="1">
      <alignment vertical="center"/>
    </xf>
    <xf numFmtId="0" fontId="26" fillId="0" borderId="0" xfId="3" applyFont="1">
      <alignment vertical="center"/>
    </xf>
    <xf numFmtId="49" fontId="27" fillId="0" borderId="0" xfId="0" applyNumberFormat="1" applyFont="1">
      <alignment vertical="center"/>
    </xf>
    <xf numFmtId="0" fontId="26" fillId="0" borderId="0" xfId="0" applyFont="1">
      <alignment vertical="center"/>
    </xf>
    <xf numFmtId="0" fontId="7" fillId="0" borderId="5" xfId="0" applyFont="1" applyBorder="1" applyAlignment="1">
      <alignment vertical="center" wrapText="1"/>
    </xf>
    <xf numFmtId="0" fontId="7" fillId="0" borderId="31" xfId="0" applyFont="1" applyBorder="1" applyAlignment="1">
      <alignment vertical="center" wrapText="1"/>
    </xf>
    <xf numFmtId="0" fontId="13" fillId="0" borderId="0" xfId="5" applyFont="1">
      <alignment vertical="center"/>
    </xf>
    <xf numFmtId="0" fontId="13" fillId="0" borderId="0" xfId="5" applyFont="1" applyAlignment="1">
      <alignment horizontal="center" vertical="center"/>
    </xf>
    <xf numFmtId="0" fontId="13" fillId="0" borderId="0" xfId="5" applyFont="1" applyAlignment="1">
      <alignment horizontal="center" vertical="center" shrinkToFit="1"/>
    </xf>
    <xf numFmtId="0" fontId="29" fillId="0" borderId="0" xfId="5" applyFont="1">
      <alignment vertical="center"/>
    </xf>
    <xf numFmtId="0" fontId="27" fillId="0" borderId="0" xfId="5" applyFont="1">
      <alignment vertical="center"/>
    </xf>
    <xf numFmtId="0" fontId="27" fillId="0" borderId="0" xfId="5" applyFont="1" applyAlignment="1">
      <alignment horizontal="left" vertical="center"/>
    </xf>
    <xf numFmtId="0" fontId="27" fillId="0" borderId="0" xfId="5" applyFont="1" applyAlignment="1">
      <alignment horizontal="center" vertical="center"/>
    </xf>
    <xf numFmtId="0" fontId="27" fillId="0" borderId="0" xfId="5" applyFont="1" applyAlignment="1">
      <alignment horizontal="right" vertical="center"/>
    </xf>
    <xf numFmtId="0" fontId="27" fillId="0" borderId="0" xfId="5" applyFont="1" applyAlignment="1">
      <alignment horizontal="center" vertical="center" shrinkToFit="1"/>
    </xf>
    <xf numFmtId="0" fontId="7" fillId="0" borderId="0" xfId="5" applyFont="1">
      <alignment vertical="center"/>
    </xf>
    <xf numFmtId="0" fontId="8" fillId="0" borderId="38" xfId="5" applyFont="1" applyBorder="1">
      <alignment vertical="center"/>
    </xf>
    <xf numFmtId="0" fontId="8" fillId="0" borderId="39" xfId="5" applyFont="1" applyBorder="1">
      <alignment vertical="center"/>
    </xf>
    <xf numFmtId="0" fontId="8" fillId="0" borderId="40" xfId="5" applyFont="1" applyBorder="1" applyAlignment="1">
      <alignment horizontal="center" vertical="center"/>
    </xf>
    <xf numFmtId="0" fontId="8" fillId="0" borderId="41" xfId="5" applyFont="1" applyBorder="1" applyAlignment="1">
      <alignment horizontal="center" vertical="center"/>
    </xf>
    <xf numFmtId="0" fontId="8" fillId="0" borderId="42" xfId="5" applyFont="1" applyBorder="1" applyAlignment="1">
      <alignment horizontal="center" vertical="center"/>
    </xf>
    <xf numFmtId="0" fontId="7" fillId="0" borderId="5" xfId="5" applyFont="1" applyBorder="1">
      <alignment vertical="center"/>
    </xf>
    <xf numFmtId="0" fontId="8" fillId="0" borderId="43" xfId="5" applyFont="1" applyBorder="1" applyAlignment="1">
      <alignment horizontal="center" vertical="center"/>
    </xf>
    <xf numFmtId="0" fontId="8" fillId="4" borderId="1" xfId="5" applyFont="1" applyFill="1" applyBorder="1" applyAlignment="1">
      <alignment horizontal="center" vertical="center"/>
    </xf>
    <xf numFmtId="0" fontId="8" fillId="4" borderId="4" xfId="5" applyFont="1" applyFill="1" applyBorder="1" applyAlignment="1">
      <alignment horizontal="center" vertical="center"/>
    </xf>
    <xf numFmtId="0" fontId="8" fillId="0" borderId="0" xfId="5" applyFont="1">
      <alignment vertical="center"/>
    </xf>
    <xf numFmtId="0" fontId="8" fillId="0" borderId="0" xfId="5" applyFont="1" applyAlignment="1">
      <alignment horizontal="center" vertical="center" shrinkToFit="1"/>
    </xf>
    <xf numFmtId="0" fontId="8" fillId="0" borderId="45" xfId="5" applyFont="1" applyBorder="1">
      <alignment vertical="center"/>
    </xf>
    <xf numFmtId="0" fontId="8" fillId="0" borderId="46" xfId="5" applyFont="1" applyBorder="1">
      <alignment vertical="center"/>
    </xf>
    <xf numFmtId="0" fontId="8" fillId="0" borderId="47" xfId="5" applyFont="1" applyBorder="1" applyAlignment="1">
      <alignment horizontal="center" vertical="center"/>
    </xf>
    <xf numFmtId="0" fontId="8" fillId="2" borderId="48" xfId="5" applyFont="1" applyFill="1" applyBorder="1" applyAlignment="1">
      <alignment horizontal="center" vertical="center"/>
    </xf>
    <xf numFmtId="0" fontId="8" fillId="2" borderId="49" xfId="5" applyFont="1" applyFill="1" applyBorder="1" applyAlignment="1">
      <alignment horizontal="center" vertical="center"/>
    </xf>
    <xf numFmtId="0" fontId="8" fillId="2" borderId="47" xfId="5" applyFont="1" applyFill="1" applyBorder="1" applyAlignment="1">
      <alignment horizontal="center" vertical="center"/>
    </xf>
    <xf numFmtId="0" fontId="8" fillId="2" borderId="50" xfId="5" applyFont="1" applyFill="1" applyBorder="1" applyAlignment="1">
      <alignment horizontal="center" vertical="center"/>
    </xf>
    <xf numFmtId="0" fontId="8" fillId="4" borderId="7" xfId="5" applyFont="1" applyFill="1" applyBorder="1" applyAlignment="1">
      <alignment horizontal="center" vertical="center"/>
    </xf>
    <xf numFmtId="0" fontId="8" fillId="4" borderId="6" xfId="5" applyFont="1" applyFill="1" applyBorder="1" applyAlignment="1">
      <alignment horizontal="center" vertical="center"/>
    </xf>
    <xf numFmtId="0" fontId="8" fillId="0" borderId="51" xfId="5" applyFont="1" applyBorder="1">
      <alignment vertical="center"/>
    </xf>
    <xf numFmtId="0" fontId="8" fillId="0" borderId="52" xfId="5" applyFont="1" applyBorder="1">
      <alignment vertical="center"/>
    </xf>
    <xf numFmtId="0" fontId="22" fillId="0" borderId="53" xfId="5" applyFont="1" applyBorder="1" applyAlignment="1">
      <alignment horizontal="center" vertical="center"/>
    </xf>
    <xf numFmtId="0" fontId="22" fillId="2" borderId="54" xfId="5" applyFont="1" applyFill="1" applyBorder="1" applyAlignment="1">
      <alignment horizontal="center" vertical="center"/>
    </xf>
    <xf numFmtId="0" fontId="22" fillId="2" borderId="55" xfId="5" applyFont="1" applyFill="1" applyBorder="1" applyAlignment="1">
      <alignment horizontal="center" vertical="center"/>
    </xf>
    <xf numFmtId="0" fontId="22" fillId="2" borderId="56" xfId="5" applyFont="1" applyFill="1" applyBorder="1" applyAlignment="1">
      <alignment horizontal="center" vertical="center"/>
    </xf>
    <xf numFmtId="0" fontId="22" fillId="2" borderId="57" xfId="5" applyFont="1" applyFill="1" applyBorder="1" applyAlignment="1">
      <alignment horizontal="center" vertical="center"/>
    </xf>
    <xf numFmtId="0" fontId="22" fillId="2" borderId="58" xfId="5" applyFont="1" applyFill="1" applyBorder="1" applyAlignment="1">
      <alignment horizontal="center" vertical="center"/>
    </xf>
    <xf numFmtId="0" fontId="22" fillId="4" borderId="7" xfId="5" applyFont="1" applyFill="1" applyBorder="1" applyAlignment="1">
      <alignment horizontal="center" vertical="center"/>
    </xf>
    <xf numFmtId="0" fontId="22" fillId="4" borderId="6" xfId="5" applyFont="1" applyFill="1" applyBorder="1" applyAlignment="1">
      <alignment horizontal="center" vertical="center"/>
    </xf>
    <xf numFmtId="0" fontId="8" fillId="0" borderId="7" xfId="5" applyFont="1" applyBorder="1">
      <alignment vertical="center"/>
    </xf>
    <xf numFmtId="0" fontId="8" fillId="0" borderId="8" xfId="5" applyFont="1" applyBorder="1">
      <alignment vertical="center"/>
    </xf>
    <xf numFmtId="0" fontId="22" fillId="0" borderId="22" xfId="5" applyFont="1" applyBorder="1" applyAlignment="1">
      <alignment horizontal="center" vertical="center"/>
    </xf>
    <xf numFmtId="0" fontId="22" fillId="2" borderId="59" xfId="5" applyFont="1" applyFill="1" applyBorder="1" applyAlignment="1">
      <alignment horizontal="center" vertical="center"/>
    </xf>
    <xf numFmtId="0" fontId="22" fillId="2" borderId="60" xfId="5" applyFont="1" applyFill="1" applyBorder="1" applyAlignment="1">
      <alignment horizontal="center" vertical="center"/>
    </xf>
    <xf numFmtId="0" fontId="22" fillId="2" borderId="5" xfId="5" applyFont="1" applyFill="1" applyBorder="1" applyAlignment="1">
      <alignment horizontal="center" vertical="center"/>
    </xf>
    <xf numFmtId="0" fontId="22" fillId="2" borderId="61" xfId="5" applyFont="1" applyFill="1" applyBorder="1" applyAlignment="1">
      <alignment horizontal="center" vertical="center"/>
    </xf>
    <xf numFmtId="0" fontId="8" fillId="0" borderId="62" xfId="5" applyFont="1" applyBorder="1">
      <alignment vertical="center"/>
    </xf>
    <xf numFmtId="0" fontId="8" fillId="0" borderId="63" xfId="5" applyFont="1" applyBorder="1">
      <alignment vertical="center"/>
    </xf>
    <xf numFmtId="0" fontId="22" fillId="0" borderId="64" xfId="5" applyFont="1" applyBorder="1" applyAlignment="1">
      <alignment horizontal="center" vertical="center"/>
    </xf>
    <xf numFmtId="0" fontId="22" fillId="2" borderId="65" xfId="6" applyFont="1" applyFill="1" applyBorder="1" applyAlignment="1">
      <alignment horizontal="center" vertical="center"/>
    </xf>
    <xf numFmtId="0" fontId="22" fillId="2" borderId="66" xfId="6" applyFont="1" applyFill="1" applyBorder="1" applyAlignment="1">
      <alignment horizontal="center" vertical="center"/>
    </xf>
    <xf numFmtId="0" fontId="22" fillId="2" borderId="14" xfId="6" applyFont="1" applyFill="1" applyBorder="1" applyAlignment="1">
      <alignment horizontal="center" vertical="center"/>
    </xf>
    <xf numFmtId="0" fontId="22" fillId="2" borderId="67" xfId="6" applyFont="1" applyFill="1" applyBorder="1" applyAlignment="1">
      <alignment horizontal="center" vertical="center"/>
    </xf>
    <xf numFmtId="0" fontId="32" fillId="2" borderId="15" xfId="6" applyFont="1" applyFill="1" applyBorder="1" applyAlignment="1">
      <alignment horizontal="center" vertical="center" shrinkToFit="1"/>
    </xf>
    <xf numFmtId="0" fontId="22" fillId="4" borderId="7" xfId="6" applyFont="1" applyFill="1" applyBorder="1" applyAlignment="1">
      <alignment horizontal="center" vertical="center"/>
    </xf>
    <xf numFmtId="0" fontId="22" fillId="4" borderId="6" xfId="6" applyFont="1" applyFill="1" applyBorder="1" applyAlignment="1">
      <alignment horizontal="center" vertical="center"/>
    </xf>
    <xf numFmtId="0" fontId="8" fillId="0" borderId="68" xfId="5" applyFont="1" applyBorder="1">
      <alignment vertical="center"/>
    </xf>
    <xf numFmtId="0" fontId="8" fillId="0" borderId="69" xfId="5" applyFont="1" applyBorder="1">
      <alignment vertical="center"/>
    </xf>
    <xf numFmtId="0" fontId="22" fillId="0" borderId="70" xfId="5" applyFont="1" applyBorder="1" applyAlignment="1">
      <alignment horizontal="center" vertical="center"/>
    </xf>
    <xf numFmtId="0" fontId="22" fillId="2" borderId="71" xfId="5" applyFont="1" applyFill="1" applyBorder="1" applyAlignment="1">
      <alignment horizontal="center" vertical="center"/>
    </xf>
    <xf numFmtId="0" fontId="22" fillId="2" borderId="72" xfId="5" applyFont="1" applyFill="1" applyBorder="1" applyAlignment="1">
      <alignment horizontal="center" vertical="center"/>
    </xf>
    <xf numFmtId="0" fontId="22" fillId="2" borderId="73" xfId="5" applyFont="1" applyFill="1" applyBorder="1" applyAlignment="1">
      <alignment horizontal="center" vertical="center"/>
    </xf>
    <xf numFmtId="3" fontId="22" fillId="2" borderId="18" xfId="5" applyNumberFormat="1" applyFont="1" applyFill="1" applyBorder="1" applyAlignment="1">
      <alignment horizontal="center" vertical="center"/>
    </xf>
    <xf numFmtId="3" fontId="22" fillId="4" borderId="7" xfId="5" applyNumberFormat="1" applyFont="1" applyFill="1" applyBorder="1" applyAlignment="1">
      <alignment horizontal="center" vertical="center"/>
    </xf>
    <xf numFmtId="0" fontId="8" fillId="0" borderId="74" xfId="5" applyFont="1" applyBorder="1">
      <alignment vertical="center"/>
    </xf>
    <xf numFmtId="0" fontId="8" fillId="0" borderId="75" xfId="5" applyFont="1" applyBorder="1">
      <alignment vertical="center"/>
    </xf>
    <xf numFmtId="0" fontId="22" fillId="0" borderId="76" xfId="5" applyFont="1" applyBorder="1" applyAlignment="1">
      <alignment horizontal="center" vertical="center"/>
    </xf>
    <xf numFmtId="0" fontId="22" fillId="0" borderId="77" xfId="5" applyFont="1" applyBorder="1" applyAlignment="1">
      <alignment horizontal="center" vertical="center"/>
    </xf>
    <xf numFmtId="0" fontId="22" fillId="0" borderId="78" xfId="5" applyFont="1" applyBorder="1" applyAlignment="1">
      <alignment horizontal="center" vertical="center"/>
    </xf>
    <xf numFmtId="0" fontId="22" fillId="2" borderId="79" xfId="5" applyFont="1" applyFill="1" applyBorder="1" applyAlignment="1">
      <alignment horizontal="center" vertical="center"/>
    </xf>
    <xf numFmtId="0" fontId="22" fillId="2" borderId="77" xfId="5" applyFont="1" applyFill="1" applyBorder="1" applyAlignment="1">
      <alignment horizontal="center" vertical="center"/>
    </xf>
    <xf numFmtId="0" fontId="22" fillId="2" borderId="80" xfId="5" applyFont="1" applyFill="1" applyBorder="1" applyAlignment="1">
      <alignment horizontal="center" vertical="center"/>
    </xf>
    <xf numFmtId="0" fontId="8" fillId="0" borderId="82" xfId="5" applyFont="1" applyBorder="1">
      <alignment vertical="center"/>
    </xf>
    <xf numFmtId="0" fontId="8" fillId="0" borderId="83" xfId="5" applyFont="1" applyBorder="1">
      <alignment vertical="center"/>
    </xf>
    <xf numFmtId="0" fontId="22" fillId="0" borderId="84" xfId="5" applyFont="1" applyBorder="1" applyAlignment="1">
      <alignment horizontal="centerContinuous" vertical="center" shrinkToFit="1"/>
    </xf>
    <xf numFmtId="0" fontId="22" fillId="0" borderId="85" xfId="5" applyFont="1" applyBorder="1" applyAlignment="1">
      <alignment horizontal="centerContinuous" vertical="center" shrinkToFit="1"/>
    </xf>
    <xf numFmtId="0" fontId="22" fillId="0" borderId="86" xfId="5" applyFont="1" applyBorder="1" applyAlignment="1">
      <alignment horizontal="centerContinuous" vertical="center" shrinkToFit="1"/>
    </xf>
    <xf numFmtId="0" fontId="22" fillId="0" borderId="87" xfId="5" applyFont="1" applyBorder="1" applyAlignment="1">
      <alignment horizontal="centerContinuous" vertical="center" shrinkToFit="1"/>
    </xf>
    <xf numFmtId="0" fontId="22" fillId="4" borderId="7" xfId="5" applyFont="1" applyFill="1" applyBorder="1" applyAlignment="1">
      <alignment horizontal="centerContinuous" vertical="center" shrinkToFit="1"/>
    </xf>
    <xf numFmtId="0" fontId="22" fillId="4" borderId="6" xfId="5" applyFont="1" applyFill="1" applyBorder="1" applyAlignment="1">
      <alignment horizontal="centerContinuous" vertical="center" shrinkToFit="1"/>
    </xf>
    <xf numFmtId="0" fontId="5" fillId="0" borderId="0" xfId="5" applyFont="1" applyAlignment="1">
      <alignment vertical="center" textRotation="255" shrinkToFit="1"/>
    </xf>
    <xf numFmtId="0" fontId="17" fillId="0" borderId="3" xfId="5" applyFont="1" applyBorder="1" applyAlignment="1">
      <alignment horizontal="center" vertical="center"/>
    </xf>
    <xf numFmtId="0" fontId="17" fillId="0" borderId="0" xfId="5" applyFont="1" applyAlignment="1">
      <alignment horizontal="center" vertical="center"/>
    </xf>
    <xf numFmtId="0" fontId="17" fillId="4" borderId="7" xfId="5" applyFont="1" applyFill="1" applyBorder="1" applyAlignment="1">
      <alignment horizontal="center" vertical="center"/>
    </xf>
    <xf numFmtId="0" fontId="17" fillId="4" borderId="6" xfId="5" applyFont="1" applyFill="1" applyBorder="1" applyAlignment="1">
      <alignment horizontal="center" vertical="center"/>
    </xf>
    <xf numFmtId="0" fontId="22" fillId="0" borderId="40" xfId="5" applyFont="1" applyBorder="1" applyAlignment="1">
      <alignment horizontal="center" vertical="center"/>
    </xf>
    <xf numFmtId="0" fontId="22" fillId="0" borderId="42" xfId="5" applyFont="1" applyBorder="1" applyAlignment="1">
      <alignment horizontal="center" vertical="center"/>
    </xf>
    <xf numFmtId="0" fontId="22" fillId="4" borderId="88" xfId="5" applyFont="1" applyFill="1" applyBorder="1">
      <alignment vertical="center"/>
    </xf>
    <xf numFmtId="0" fontId="22" fillId="0" borderId="89" xfId="5" applyFont="1" applyBorder="1" applyAlignment="1">
      <alignment horizontal="center" vertical="center"/>
    </xf>
    <xf numFmtId="0" fontId="22" fillId="4" borderId="6" xfId="5" applyFont="1" applyFill="1" applyBorder="1">
      <alignment vertical="center"/>
    </xf>
    <xf numFmtId="0" fontId="22" fillId="0" borderId="47" xfId="5" applyFont="1" applyBorder="1" applyAlignment="1">
      <alignment horizontal="center" vertical="center"/>
    </xf>
    <xf numFmtId="0" fontId="22" fillId="2" borderId="90" xfId="5" applyFont="1" applyFill="1" applyBorder="1" applyAlignment="1">
      <alignment horizontal="center" vertical="center"/>
    </xf>
    <xf numFmtId="0" fontId="22" fillId="4" borderId="36" xfId="5" applyFont="1" applyFill="1" applyBorder="1">
      <alignment vertical="center"/>
    </xf>
    <xf numFmtId="0" fontId="8" fillId="0" borderId="91" xfId="5" applyFont="1" applyBorder="1">
      <alignment vertical="center"/>
    </xf>
    <xf numFmtId="0" fontId="8" fillId="0" borderId="92" xfId="5" applyFont="1" applyBorder="1">
      <alignment vertical="center"/>
    </xf>
    <xf numFmtId="0" fontId="22" fillId="2" borderId="93" xfId="5" applyFont="1" applyFill="1" applyBorder="1" applyAlignment="1">
      <alignment horizontal="center" vertical="center"/>
    </xf>
    <xf numFmtId="0" fontId="22" fillId="2" borderId="22" xfId="5" applyFont="1" applyFill="1" applyBorder="1" applyAlignment="1">
      <alignment horizontal="center" vertical="center"/>
    </xf>
    <xf numFmtId="0" fontId="22" fillId="2" borderId="94" xfId="5" applyFont="1" applyFill="1" applyBorder="1" applyAlignment="1">
      <alignment horizontal="center" vertical="center"/>
    </xf>
    <xf numFmtId="0" fontId="22" fillId="4" borderId="8" xfId="5" applyFont="1" applyFill="1" applyBorder="1">
      <alignment vertical="center"/>
    </xf>
    <xf numFmtId="0" fontId="8" fillId="0" borderId="95" xfId="5" applyFont="1" applyBorder="1">
      <alignment vertical="center"/>
    </xf>
    <xf numFmtId="0" fontId="8" fillId="0" borderId="20" xfId="5" applyFont="1" applyBorder="1">
      <alignment vertical="center"/>
    </xf>
    <xf numFmtId="0" fontId="22" fillId="2" borderId="96" xfId="5" applyFont="1" applyFill="1" applyBorder="1" applyAlignment="1">
      <alignment horizontal="center" vertical="center"/>
    </xf>
    <xf numFmtId="0" fontId="22" fillId="2" borderId="19" xfId="6" applyFont="1" applyFill="1" applyBorder="1" applyAlignment="1">
      <alignment horizontal="center" vertical="center"/>
    </xf>
    <xf numFmtId="0" fontId="33" fillId="4" borderId="7" xfId="6" applyFont="1" applyFill="1" applyBorder="1" applyAlignment="1">
      <alignment horizontal="center" vertical="center" shrinkToFit="1"/>
    </xf>
    <xf numFmtId="0" fontId="22" fillId="2" borderId="70" xfId="5" applyFont="1" applyFill="1" applyBorder="1" applyAlignment="1">
      <alignment horizontal="center" vertical="center"/>
    </xf>
    <xf numFmtId="0" fontId="22" fillId="2" borderId="97" xfId="5" applyFont="1" applyFill="1" applyBorder="1" applyAlignment="1">
      <alignment horizontal="center" vertical="center"/>
    </xf>
    <xf numFmtId="0" fontId="22" fillId="2" borderId="78" xfId="5" applyFont="1" applyFill="1" applyBorder="1" applyAlignment="1">
      <alignment horizontal="center" vertical="center"/>
    </xf>
    <xf numFmtId="0" fontId="22" fillId="0" borderId="98" xfId="5" applyFont="1" applyBorder="1" applyAlignment="1">
      <alignment horizontal="center" vertical="center"/>
    </xf>
    <xf numFmtId="0" fontId="22" fillId="4" borderId="99" xfId="5" applyFont="1" applyFill="1" applyBorder="1">
      <alignment vertical="center"/>
    </xf>
    <xf numFmtId="0" fontId="22" fillId="0" borderId="100" xfId="5" applyFont="1" applyBorder="1" applyAlignment="1">
      <alignment horizontal="centerContinuous" vertical="center" shrinkToFit="1"/>
    </xf>
    <xf numFmtId="0" fontId="22" fillId="4" borderId="101" xfId="5" applyFont="1" applyFill="1" applyBorder="1" applyAlignment="1">
      <alignment horizontal="centerContinuous" vertical="center" shrinkToFit="1"/>
    </xf>
    <xf numFmtId="0" fontId="22" fillId="4" borderId="102" xfId="5" applyFont="1" applyFill="1" applyBorder="1">
      <alignment vertical="center"/>
    </xf>
    <xf numFmtId="0" fontId="7" fillId="0" borderId="8" xfId="5" applyFont="1" applyBorder="1">
      <alignment vertical="center"/>
    </xf>
    <xf numFmtId="0" fontId="8" fillId="0" borderId="103" xfId="5" applyFont="1" applyBorder="1" applyAlignment="1">
      <alignment horizontal="center" vertical="center"/>
    </xf>
    <xf numFmtId="0" fontId="8" fillId="0" borderId="44" xfId="5" applyFont="1" applyBorder="1">
      <alignment vertical="center"/>
    </xf>
    <xf numFmtId="0" fontId="8" fillId="0" borderId="104" xfId="5" applyFont="1" applyBorder="1" applyAlignment="1">
      <alignment horizontal="center" vertical="center"/>
    </xf>
    <xf numFmtId="0" fontId="22" fillId="2" borderId="47" xfId="5" applyFont="1" applyFill="1" applyBorder="1" applyAlignment="1">
      <alignment horizontal="center" vertical="center"/>
    </xf>
    <xf numFmtId="0" fontId="22" fillId="2" borderId="105" xfId="5" applyFont="1" applyFill="1" applyBorder="1" applyAlignment="1">
      <alignment horizontal="center" vertical="center"/>
    </xf>
    <xf numFmtId="0" fontId="8" fillId="2" borderId="106" xfId="5" applyFont="1" applyFill="1" applyBorder="1" applyAlignment="1">
      <alignment horizontal="center" vertical="center"/>
    </xf>
    <xf numFmtId="0" fontId="22" fillId="2" borderId="107" xfId="5" applyFont="1" applyFill="1" applyBorder="1" applyAlignment="1">
      <alignment horizontal="center" vertical="center"/>
    </xf>
    <xf numFmtId="0" fontId="22" fillId="2" borderId="108" xfId="5" applyFont="1" applyFill="1" applyBorder="1" applyAlignment="1">
      <alignment horizontal="center" vertical="center"/>
    </xf>
    <xf numFmtId="0" fontId="22" fillId="2" borderId="109" xfId="5" applyFont="1" applyFill="1" applyBorder="1" applyAlignment="1">
      <alignment horizontal="center" vertical="center"/>
    </xf>
    <xf numFmtId="0" fontId="22" fillId="2" borderId="17" xfId="5" applyFont="1" applyFill="1" applyBorder="1" applyAlignment="1">
      <alignment horizontal="center" vertical="center"/>
    </xf>
    <xf numFmtId="0" fontId="22" fillId="2" borderId="110" xfId="5" applyFont="1" applyFill="1" applyBorder="1" applyAlignment="1">
      <alignment horizontal="center" vertical="center"/>
    </xf>
    <xf numFmtId="0" fontId="22" fillId="2" borderId="6" xfId="5" applyFont="1" applyFill="1" applyBorder="1" applyAlignment="1">
      <alignment horizontal="center" vertical="center"/>
    </xf>
    <xf numFmtId="0" fontId="22" fillId="2" borderId="27" xfId="6" applyFont="1" applyFill="1" applyBorder="1" applyAlignment="1">
      <alignment horizontal="center" vertical="center"/>
    </xf>
    <xf numFmtId="0" fontId="22" fillId="2" borderId="12" xfId="6" applyFont="1" applyFill="1" applyBorder="1" applyAlignment="1">
      <alignment horizontal="center" vertical="center"/>
    </xf>
    <xf numFmtId="0" fontId="22" fillId="2" borderId="53" xfId="5" applyFont="1" applyFill="1" applyBorder="1" applyAlignment="1">
      <alignment horizontal="center" vertical="center"/>
    </xf>
    <xf numFmtId="3" fontId="22" fillId="2" borderId="111" xfId="5" applyNumberFormat="1" applyFont="1" applyFill="1" applyBorder="1" applyAlignment="1">
      <alignment horizontal="center" vertical="center"/>
    </xf>
    <xf numFmtId="0" fontId="22" fillId="2" borderId="112" xfId="5" applyFont="1" applyFill="1" applyBorder="1" applyAlignment="1">
      <alignment horizontal="center" vertical="center"/>
    </xf>
    <xf numFmtId="0" fontId="22" fillId="2" borderId="113" xfId="5" applyFont="1" applyFill="1" applyBorder="1" applyAlignment="1">
      <alignment horizontal="center" vertical="center"/>
    </xf>
    <xf numFmtId="0" fontId="22" fillId="2" borderId="114" xfId="5" applyFont="1" applyFill="1" applyBorder="1" applyAlignment="1">
      <alignment horizontal="center" vertical="center"/>
    </xf>
    <xf numFmtId="0" fontId="22" fillId="2" borderId="76" xfId="5" applyFont="1" applyFill="1" applyBorder="1" applyAlignment="1">
      <alignment horizontal="center" vertical="center"/>
    </xf>
    <xf numFmtId="0" fontId="22" fillId="2" borderId="115" xfId="5" applyFont="1" applyFill="1" applyBorder="1" applyAlignment="1">
      <alignment horizontal="center" vertical="center"/>
    </xf>
    <xf numFmtId="0" fontId="22" fillId="2" borderId="116" xfId="5" applyFont="1" applyFill="1" applyBorder="1" applyAlignment="1">
      <alignment horizontal="center" vertical="center"/>
    </xf>
    <xf numFmtId="0" fontId="22" fillId="0" borderId="117" xfId="5" applyFont="1" applyBorder="1" applyAlignment="1">
      <alignment horizontal="centerContinuous" vertical="center" shrinkToFit="1"/>
    </xf>
    <xf numFmtId="0" fontId="8" fillId="0" borderId="118" xfId="5" applyFont="1" applyBorder="1" applyAlignment="1">
      <alignment horizontal="centerContinuous" vertical="center" shrinkToFit="1"/>
    </xf>
    <xf numFmtId="0" fontId="22" fillId="0" borderId="41" xfId="5" applyFont="1" applyBorder="1" applyAlignment="1">
      <alignment horizontal="center" vertical="center"/>
    </xf>
    <xf numFmtId="0" fontId="22" fillId="0" borderId="43" xfId="5" applyFont="1" applyBorder="1" applyAlignment="1">
      <alignment horizontal="center" vertical="center"/>
    </xf>
    <xf numFmtId="0" fontId="22" fillId="4" borderId="1" xfId="5" applyFont="1" applyFill="1" applyBorder="1" applyAlignment="1">
      <alignment horizontal="center" vertical="center"/>
    </xf>
    <xf numFmtId="0" fontId="22" fillId="4" borderId="4" xfId="5" applyFont="1" applyFill="1" applyBorder="1" applyAlignment="1">
      <alignment horizontal="center" vertical="center"/>
    </xf>
    <xf numFmtId="0" fontId="34" fillId="0" borderId="0" xfId="5" applyFont="1" applyAlignment="1">
      <alignment horizontal="center" vertical="center" shrinkToFit="1"/>
    </xf>
    <xf numFmtId="0" fontId="22" fillId="2" borderId="48" xfId="5" applyFont="1" applyFill="1" applyBorder="1" applyAlignment="1">
      <alignment horizontal="center" vertical="center"/>
    </xf>
    <xf numFmtId="0" fontId="22" fillId="2" borderId="49" xfId="5" applyFont="1" applyFill="1" applyBorder="1" applyAlignment="1">
      <alignment horizontal="center" vertical="center"/>
    </xf>
    <xf numFmtId="0" fontId="22" fillId="2" borderId="50" xfId="5" applyFont="1" applyFill="1" applyBorder="1" applyAlignment="1">
      <alignment horizontal="center" vertical="center"/>
    </xf>
    <xf numFmtId="0" fontId="22" fillId="2" borderId="111" xfId="5" applyFont="1" applyFill="1" applyBorder="1" applyAlignment="1">
      <alignment horizontal="center" vertical="center"/>
    </xf>
    <xf numFmtId="0" fontId="22" fillId="2" borderId="119" xfId="5" applyFont="1" applyFill="1" applyBorder="1" applyAlignment="1">
      <alignment horizontal="center" vertical="center"/>
    </xf>
    <xf numFmtId="0" fontId="22" fillId="2" borderId="120" xfId="6" applyFont="1" applyFill="1" applyBorder="1" applyAlignment="1">
      <alignment horizontal="center" vertical="center"/>
    </xf>
    <xf numFmtId="0" fontId="22" fillId="2" borderId="121" xfId="5" applyFont="1" applyFill="1" applyBorder="1" applyAlignment="1">
      <alignment horizontal="center" vertical="center"/>
    </xf>
    <xf numFmtId="0" fontId="22" fillId="2" borderId="122" xfId="5" applyFont="1" applyFill="1" applyBorder="1" applyAlignment="1">
      <alignment horizontal="center" vertical="center"/>
    </xf>
    <xf numFmtId="0" fontId="22" fillId="2" borderId="18" xfId="5" applyFont="1" applyFill="1" applyBorder="1" applyAlignment="1">
      <alignment horizontal="center" vertical="center"/>
    </xf>
    <xf numFmtId="0" fontId="22" fillId="0" borderId="80" xfId="5" applyFont="1" applyBorder="1" applyAlignment="1">
      <alignment horizontal="center" vertical="center"/>
    </xf>
    <xf numFmtId="0" fontId="22" fillId="0" borderId="123" xfId="5" applyFont="1" applyBorder="1" applyAlignment="1">
      <alignment horizontal="center" vertical="center"/>
    </xf>
    <xf numFmtId="0" fontId="22" fillId="2" borderId="124" xfId="5" applyFont="1" applyFill="1" applyBorder="1" applyAlignment="1">
      <alignment horizontal="center" vertical="center"/>
    </xf>
    <xf numFmtId="0" fontId="22" fillId="2" borderId="125" xfId="5" applyFont="1" applyFill="1" applyBorder="1" applyAlignment="1">
      <alignment horizontal="center" vertical="center"/>
    </xf>
    <xf numFmtId="0" fontId="22" fillId="2" borderId="126" xfId="5" applyFont="1" applyFill="1" applyBorder="1" applyAlignment="1">
      <alignment horizontal="center" vertical="center"/>
    </xf>
    <xf numFmtId="0" fontId="22" fillId="2" borderId="15" xfId="6" applyFont="1" applyFill="1" applyBorder="1" applyAlignment="1">
      <alignment horizontal="center" vertical="center"/>
    </xf>
    <xf numFmtId="0" fontId="22" fillId="0" borderId="127" xfId="5" applyFont="1" applyBorder="1" applyAlignment="1">
      <alignment horizontal="center" vertical="center"/>
    </xf>
    <xf numFmtId="0" fontId="22" fillId="4" borderId="102" xfId="5" applyFont="1" applyFill="1" applyBorder="1" applyAlignment="1">
      <alignment horizontal="centerContinuous" vertical="center" shrinkToFit="1"/>
    </xf>
    <xf numFmtId="0" fontId="18" fillId="0" borderId="0" xfId="5" applyFont="1" applyAlignment="1">
      <alignment vertical="center" textRotation="255"/>
    </xf>
    <xf numFmtId="0" fontId="26" fillId="0" borderId="0" xfId="2" applyFont="1">
      <alignment vertical="center"/>
    </xf>
    <xf numFmtId="0" fontId="13" fillId="0" borderId="0" xfId="2" applyFont="1">
      <alignment vertical="center"/>
    </xf>
    <xf numFmtId="0" fontId="13" fillId="0" borderId="0" xfId="2" applyFont="1" applyAlignment="1">
      <alignment horizontal="center" vertical="center"/>
    </xf>
    <xf numFmtId="0" fontId="8" fillId="0" borderId="0" xfId="2" applyFont="1">
      <alignment vertical="center"/>
    </xf>
    <xf numFmtId="0" fontId="6" fillId="0" borderId="0" xfId="2" applyFont="1">
      <alignment vertical="center"/>
    </xf>
    <xf numFmtId="0" fontId="6" fillId="0" borderId="0" xfId="2" applyFont="1" applyAlignment="1">
      <alignment horizontal="center" vertical="center"/>
    </xf>
    <xf numFmtId="0" fontId="36" fillId="5" borderId="21" xfId="2" applyFont="1" applyFill="1" applyBorder="1" applyAlignment="1">
      <alignment horizontal="right" vertical="center"/>
    </xf>
    <xf numFmtId="0" fontId="36" fillId="5" borderId="25" xfId="2" applyFont="1" applyFill="1" applyBorder="1" applyAlignment="1">
      <alignment horizontal="center" vertical="center"/>
    </xf>
    <xf numFmtId="0" fontId="36" fillId="5" borderId="21" xfId="2" applyFont="1" applyFill="1" applyBorder="1">
      <alignment vertical="center"/>
    </xf>
    <xf numFmtId="0" fontId="6" fillId="5" borderId="21" xfId="2" applyFont="1" applyFill="1" applyBorder="1">
      <alignment vertical="center"/>
    </xf>
    <xf numFmtId="177" fontId="6" fillId="6" borderId="21" xfId="2" applyNumberFormat="1" applyFont="1" applyFill="1" applyBorder="1" applyAlignment="1">
      <alignment horizontal="center" vertical="center"/>
    </xf>
    <xf numFmtId="0" fontId="36" fillId="5" borderId="26" xfId="2" applyFont="1" applyFill="1" applyBorder="1" applyAlignment="1">
      <alignment horizontal="center" vertical="center"/>
    </xf>
    <xf numFmtId="0" fontId="36" fillId="5" borderId="23" xfId="2" applyFont="1" applyFill="1" applyBorder="1" applyAlignment="1">
      <alignment horizontal="center" vertical="center"/>
    </xf>
    <xf numFmtId="0" fontId="36" fillId="5" borderId="21" xfId="2" applyFont="1" applyFill="1" applyBorder="1" applyAlignment="1">
      <alignment horizontal="center" vertical="center"/>
    </xf>
    <xf numFmtId="178" fontId="6" fillId="6" borderId="21" xfId="2" applyNumberFormat="1" applyFont="1" applyFill="1" applyBorder="1" applyAlignment="1">
      <alignment horizontal="center" vertical="center"/>
    </xf>
    <xf numFmtId="179" fontId="36" fillId="5" borderId="21" xfId="2" applyNumberFormat="1" applyFont="1" applyFill="1" applyBorder="1" applyAlignment="1">
      <alignment horizontal="right" vertical="center"/>
    </xf>
    <xf numFmtId="179" fontId="36" fillId="5" borderId="16" xfId="2" applyNumberFormat="1" applyFont="1" applyFill="1" applyBorder="1" applyAlignment="1">
      <alignment horizontal="center" vertical="center"/>
    </xf>
    <xf numFmtId="179" fontId="36" fillId="5" borderId="21" xfId="2" applyNumberFormat="1" applyFont="1" applyFill="1" applyBorder="1">
      <alignment vertical="center"/>
    </xf>
    <xf numFmtId="179" fontId="6" fillId="5" borderId="21" xfId="2" applyNumberFormat="1" applyFont="1" applyFill="1" applyBorder="1">
      <alignment vertical="center"/>
    </xf>
    <xf numFmtId="179" fontId="6" fillId="0" borderId="0" xfId="2" applyNumberFormat="1" applyFont="1">
      <alignment vertical="center"/>
    </xf>
    <xf numFmtId="0" fontId="34" fillId="0" borderId="16" xfId="2" applyFont="1" applyBorder="1" applyAlignment="1">
      <alignment horizontal="right" vertical="center"/>
    </xf>
    <xf numFmtId="0" fontId="36" fillId="4" borderId="131" xfId="2" applyFont="1" applyFill="1" applyBorder="1">
      <alignment vertical="center"/>
    </xf>
    <xf numFmtId="176" fontId="36" fillId="4" borderId="132" xfId="2" applyNumberFormat="1" applyFont="1" applyFill="1" applyBorder="1">
      <alignment vertical="center"/>
    </xf>
    <xf numFmtId="0" fontId="36" fillId="4" borderId="132" xfId="2" applyFont="1" applyFill="1" applyBorder="1" applyAlignment="1">
      <alignment horizontal="center" vertical="center"/>
    </xf>
    <xf numFmtId="0" fontId="36" fillId="4" borderId="132" xfId="2" applyFont="1" applyFill="1" applyBorder="1">
      <alignment vertical="center"/>
    </xf>
    <xf numFmtId="0" fontId="22" fillId="0" borderId="133" xfId="2" applyFont="1" applyBorder="1">
      <alignment vertical="center"/>
    </xf>
    <xf numFmtId="177" fontId="36" fillId="0" borderId="134" xfId="2" applyNumberFormat="1" applyFont="1" applyBorder="1">
      <alignment vertical="center"/>
    </xf>
    <xf numFmtId="0" fontId="36" fillId="6" borderId="134" xfId="2" applyFont="1" applyFill="1" applyBorder="1" applyAlignment="1">
      <alignment horizontal="center" vertical="center"/>
    </xf>
    <xf numFmtId="180" fontId="36" fillId="0" borderId="135" xfId="2" applyNumberFormat="1" applyFont="1" applyBorder="1">
      <alignment vertical="center"/>
    </xf>
    <xf numFmtId="0" fontId="36" fillId="4" borderId="136" xfId="2" applyFont="1" applyFill="1" applyBorder="1" applyAlignment="1">
      <alignment horizontal="center" vertical="center"/>
    </xf>
    <xf numFmtId="0" fontId="36" fillId="4" borderId="137" xfId="2" applyFont="1" applyFill="1" applyBorder="1">
      <alignment vertical="center"/>
    </xf>
    <xf numFmtId="0" fontId="22" fillId="0" borderId="21" xfId="2" applyFont="1" applyBorder="1">
      <alignment vertical="center"/>
    </xf>
    <xf numFmtId="177" fontId="6" fillId="0" borderId="21" xfId="2" applyNumberFormat="1" applyFont="1" applyBorder="1">
      <alignment vertical="center"/>
    </xf>
    <xf numFmtId="0" fontId="36" fillId="6" borderId="21" xfId="2" applyFont="1" applyFill="1" applyBorder="1" applyAlignment="1">
      <alignment horizontal="center" vertical="center"/>
    </xf>
    <xf numFmtId="180" fontId="6" fillId="0" borderId="21" xfId="2" applyNumberFormat="1" applyFont="1" applyBorder="1">
      <alignment vertical="center"/>
    </xf>
    <xf numFmtId="0" fontId="36" fillId="4" borderId="138" xfId="2" applyFont="1" applyFill="1" applyBorder="1">
      <alignment vertical="center"/>
    </xf>
    <xf numFmtId="176" fontId="36" fillId="4" borderId="139" xfId="2" applyNumberFormat="1" applyFont="1" applyFill="1" applyBorder="1">
      <alignment vertical="center"/>
    </xf>
    <xf numFmtId="0" fontId="36" fillId="4" borderId="139" xfId="2" applyFont="1" applyFill="1" applyBorder="1" applyAlignment="1">
      <alignment horizontal="center" vertical="center"/>
    </xf>
    <xf numFmtId="0" fontId="36" fillId="4" borderId="139" xfId="2" applyFont="1" applyFill="1" applyBorder="1">
      <alignment vertical="center"/>
    </xf>
    <xf numFmtId="0" fontId="22" fillId="0" borderId="140" xfId="2" applyFont="1" applyBorder="1">
      <alignment vertical="center"/>
    </xf>
    <xf numFmtId="177" fontId="36" fillId="0" borderId="141" xfId="2" applyNumberFormat="1" applyFont="1" applyBorder="1">
      <alignment vertical="center"/>
    </xf>
    <xf numFmtId="0" fontId="36" fillId="6" borderId="141" xfId="2" applyFont="1" applyFill="1" applyBorder="1" applyAlignment="1">
      <alignment horizontal="center" vertical="center"/>
    </xf>
    <xf numFmtId="180" fontId="36" fillId="0" borderId="142" xfId="2" applyNumberFormat="1" applyFont="1" applyBorder="1">
      <alignment vertical="center"/>
    </xf>
    <xf numFmtId="0" fontId="36" fillId="4" borderId="143" xfId="2" applyFont="1" applyFill="1" applyBorder="1" applyAlignment="1">
      <alignment horizontal="center" vertical="center"/>
    </xf>
    <xf numFmtId="0" fontId="36" fillId="4" borderId="144" xfId="2" applyFont="1" applyFill="1" applyBorder="1">
      <alignment vertical="center"/>
    </xf>
    <xf numFmtId="0" fontId="36" fillId="0" borderId="0" xfId="2" applyFont="1">
      <alignment vertical="center"/>
    </xf>
    <xf numFmtId="0" fontId="17" fillId="0" borderId="35" xfId="2" applyFont="1" applyBorder="1">
      <alignment vertical="center"/>
    </xf>
    <xf numFmtId="0" fontId="17" fillId="0" borderId="0" xfId="2" applyFont="1">
      <alignment vertical="center"/>
    </xf>
    <xf numFmtId="0" fontId="17" fillId="0" borderId="0" xfId="2" applyFont="1" applyAlignment="1">
      <alignment horizontal="center" vertical="center"/>
    </xf>
    <xf numFmtId="0" fontId="37" fillId="0" borderId="0" xfId="2" applyFont="1">
      <alignment vertical="center"/>
    </xf>
    <xf numFmtId="177" fontId="17" fillId="0" borderId="0" xfId="2" applyNumberFormat="1" applyFont="1">
      <alignment vertical="center"/>
    </xf>
    <xf numFmtId="180" fontId="17" fillId="0" borderId="0" xfId="2" applyNumberFormat="1" applyFont="1">
      <alignment vertical="center"/>
    </xf>
    <xf numFmtId="0" fontId="17" fillId="0" borderId="145" xfId="2" applyFont="1" applyBorder="1" applyAlignment="1">
      <alignment horizontal="center" vertical="center"/>
    </xf>
    <xf numFmtId="177" fontId="36" fillId="0" borderId="21" xfId="2" applyNumberFormat="1" applyFont="1" applyBorder="1" applyAlignment="1">
      <alignment horizontal="center" vertical="center"/>
    </xf>
    <xf numFmtId="180" fontId="36" fillId="0" borderId="21" xfId="2" applyNumberFormat="1" applyFont="1" applyBorder="1">
      <alignment vertical="center"/>
    </xf>
    <xf numFmtId="177" fontId="36" fillId="0" borderId="21" xfId="2" applyNumberFormat="1" applyFont="1" applyBorder="1">
      <alignment vertical="center"/>
    </xf>
    <xf numFmtId="178" fontId="36" fillId="0" borderId="21" xfId="2" applyNumberFormat="1" applyFont="1" applyBorder="1">
      <alignment vertical="center"/>
    </xf>
    <xf numFmtId="0" fontId="22" fillId="4" borderId="23" xfId="2" applyFont="1" applyFill="1" applyBorder="1">
      <alignment vertical="center"/>
    </xf>
    <xf numFmtId="177" fontId="36" fillId="4" borderId="25" xfId="2" applyNumberFormat="1" applyFont="1" applyFill="1" applyBorder="1">
      <alignment vertical="center"/>
    </xf>
    <xf numFmtId="0" fontId="36" fillId="4" borderId="26" xfId="2" applyFont="1" applyFill="1" applyBorder="1" applyAlignment="1">
      <alignment horizontal="center" vertical="center"/>
    </xf>
    <xf numFmtId="180" fontId="36" fillId="4" borderId="21" xfId="2" applyNumberFormat="1" applyFont="1" applyFill="1" applyBorder="1">
      <alignment vertical="center"/>
    </xf>
    <xf numFmtId="0" fontId="37" fillId="0" borderId="35" xfId="2" applyFont="1" applyBorder="1">
      <alignment vertical="center"/>
    </xf>
    <xf numFmtId="177" fontId="17" fillId="0" borderId="0" xfId="2" applyNumberFormat="1" applyFont="1" applyAlignment="1">
      <alignment horizontal="center" vertical="center"/>
    </xf>
    <xf numFmtId="178" fontId="17" fillId="0" borderId="0" xfId="2" applyNumberFormat="1" applyFont="1">
      <alignment vertical="center"/>
    </xf>
    <xf numFmtId="0" fontId="6" fillId="0" borderId="9" xfId="2" applyFont="1" applyBorder="1">
      <alignment vertical="center"/>
    </xf>
    <xf numFmtId="0" fontId="36" fillId="4" borderId="23" xfId="2" applyFont="1" applyFill="1" applyBorder="1">
      <alignment vertical="center"/>
    </xf>
    <xf numFmtId="181" fontId="13" fillId="0" borderId="0" xfId="2" applyNumberFormat="1" applyFont="1" applyAlignment="1">
      <alignment horizontal="center" vertical="center"/>
    </xf>
    <xf numFmtId="181" fontId="6" fillId="0" borderId="21" xfId="2" applyNumberFormat="1" applyFont="1" applyBorder="1" applyAlignment="1">
      <alignment horizontal="center" vertical="center"/>
    </xf>
    <xf numFmtId="181" fontId="6" fillId="0" borderId="0" xfId="2" applyNumberFormat="1" applyFont="1" applyAlignment="1">
      <alignment horizontal="center" vertical="center"/>
    </xf>
    <xf numFmtId="177" fontId="13" fillId="0" borderId="0" xfId="2" applyNumberFormat="1" applyFont="1" applyAlignment="1">
      <alignment horizontal="center" vertical="center"/>
    </xf>
    <xf numFmtId="177" fontId="6" fillId="0" borderId="21" xfId="2" applyNumberFormat="1" applyFont="1" applyBorder="1" applyAlignment="1">
      <alignment horizontal="center" vertical="center" shrinkToFit="1"/>
    </xf>
    <xf numFmtId="177" fontId="6" fillId="0" borderId="0" xfId="2" applyNumberFormat="1" applyFont="1" applyAlignment="1">
      <alignment horizontal="center" vertical="center" shrinkToFit="1"/>
    </xf>
    <xf numFmtId="177" fontId="13" fillId="0" borderId="0" xfId="2" applyNumberFormat="1" applyFont="1" applyAlignment="1">
      <alignment horizontal="center" vertical="center" shrinkToFit="1"/>
    </xf>
    <xf numFmtId="0" fontId="6" fillId="5" borderId="23" xfId="2" applyFont="1" applyFill="1" applyBorder="1">
      <alignment vertical="center"/>
    </xf>
    <xf numFmtId="0" fontId="6" fillId="5" borderId="26" xfId="2" applyFont="1" applyFill="1" applyBorder="1">
      <alignment vertical="center"/>
    </xf>
    <xf numFmtId="0" fontId="6" fillId="0" borderId="21" xfId="2" applyFont="1" applyBorder="1" applyAlignment="1">
      <alignment vertical="center" shrinkToFit="1"/>
    </xf>
    <xf numFmtId="0" fontId="6" fillId="5" borderId="25" xfId="2" applyFont="1" applyFill="1" applyBorder="1">
      <alignment vertical="center"/>
    </xf>
    <xf numFmtId="0" fontId="6" fillId="5" borderId="146" xfId="2" applyFont="1" applyFill="1" applyBorder="1">
      <alignment vertical="center"/>
    </xf>
    <xf numFmtId="0" fontId="6" fillId="5" borderId="147" xfId="2" applyFont="1" applyFill="1" applyBorder="1">
      <alignment vertical="center"/>
    </xf>
    <xf numFmtId="176" fontId="6" fillId="0" borderId="147" xfId="2" applyNumberFormat="1" applyFont="1" applyBorder="1" applyAlignment="1">
      <alignment vertical="center" shrinkToFit="1"/>
    </xf>
    <xf numFmtId="0" fontId="6" fillId="5" borderId="148" xfId="2" applyFont="1" applyFill="1" applyBorder="1">
      <alignment vertical="center"/>
    </xf>
    <xf numFmtId="0" fontId="6" fillId="5" borderId="149" xfId="2" applyFont="1" applyFill="1" applyBorder="1">
      <alignment vertical="center"/>
    </xf>
    <xf numFmtId="0" fontId="6" fillId="5" borderId="150" xfId="2" applyFont="1" applyFill="1" applyBorder="1">
      <alignment vertical="center"/>
    </xf>
    <xf numFmtId="176" fontId="6" fillId="0" borderId="150" xfId="2" applyNumberFormat="1" applyFont="1" applyBorder="1" applyAlignment="1">
      <alignment vertical="center" shrinkToFit="1"/>
    </xf>
    <xf numFmtId="0" fontId="6" fillId="5" borderId="120" xfId="2" applyFont="1" applyFill="1" applyBorder="1">
      <alignment vertical="center"/>
    </xf>
    <xf numFmtId="0" fontId="6" fillId="6" borderId="21" xfId="2" applyFont="1" applyFill="1" applyBorder="1" applyAlignment="1">
      <alignment vertical="center" shrinkToFit="1"/>
    </xf>
    <xf numFmtId="0" fontId="13" fillId="0" borderId="0" xfId="2" applyFont="1" applyAlignment="1">
      <alignment vertical="center" shrinkToFit="1"/>
    </xf>
    <xf numFmtId="0" fontId="6" fillId="0" borderId="0" xfId="2" applyFont="1" applyAlignment="1">
      <alignment vertical="center" shrinkToFit="1"/>
    </xf>
    <xf numFmtId="0" fontId="6" fillId="5" borderId="21" xfId="2" applyFont="1" applyFill="1" applyBorder="1" applyAlignment="1">
      <alignment horizontal="right" vertical="center" shrinkToFit="1"/>
    </xf>
    <xf numFmtId="0" fontId="6" fillId="0" borderId="23" xfId="2" applyFont="1" applyBorder="1">
      <alignment vertical="center"/>
    </xf>
    <xf numFmtId="0" fontId="6" fillId="0" borderId="26" xfId="2" applyFont="1" applyBorder="1">
      <alignment vertical="center"/>
    </xf>
    <xf numFmtId="176" fontId="6" fillId="0" borderId="21" xfId="2" applyNumberFormat="1" applyFont="1" applyBorder="1" applyAlignment="1">
      <alignment vertical="center" shrinkToFit="1"/>
    </xf>
    <xf numFmtId="0" fontId="6" fillId="0" borderId="0" xfId="2" applyFont="1" applyAlignment="1">
      <alignment horizontal="left" vertical="center"/>
    </xf>
    <xf numFmtId="0" fontId="6" fillId="0" borderId="16" xfId="2" applyFont="1" applyBorder="1">
      <alignment vertical="center"/>
    </xf>
    <xf numFmtId="176" fontId="6" fillId="0" borderId="16" xfId="2" applyNumberFormat="1" applyFont="1" applyBorder="1" applyAlignment="1">
      <alignment vertical="center" shrinkToFit="1"/>
    </xf>
    <xf numFmtId="0" fontId="13" fillId="0" borderId="9" xfId="2" applyFont="1" applyBorder="1">
      <alignment vertical="center"/>
    </xf>
    <xf numFmtId="176" fontId="13" fillId="0" borderId="9" xfId="2" applyNumberFormat="1" applyFont="1" applyBorder="1">
      <alignment vertical="center"/>
    </xf>
    <xf numFmtId="0" fontId="13" fillId="5" borderId="23" xfId="2" applyFont="1" applyFill="1" applyBorder="1">
      <alignment vertical="center"/>
    </xf>
    <xf numFmtId="0" fontId="13" fillId="5" borderId="26" xfId="2" applyFont="1" applyFill="1" applyBorder="1">
      <alignment vertical="center"/>
    </xf>
    <xf numFmtId="0" fontId="13" fillId="5" borderId="21" xfId="2" applyFont="1" applyFill="1" applyBorder="1" applyAlignment="1">
      <alignment horizontal="right" vertical="center"/>
    </xf>
    <xf numFmtId="0" fontId="13" fillId="5" borderId="21" xfId="2" applyFont="1" applyFill="1" applyBorder="1" applyAlignment="1">
      <alignment vertical="center" shrinkToFit="1"/>
    </xf>
    <xf numFmtId="0" fontId="13" fillId="0" borderId="0" xfId="2" applyFont="1" applyAlignment="1">
      <alignment horizontal="center" vertical="center" shrinkToFit="1"/>
    </xf>
    <xf numFmtId="0" fontId="13" fillId="0" borderId="23" xfId="2" applyFont="1" applyBorder="1">
      <alignment vertical="center"/>
    </xf>
    <xf numFmtId="0" fontId="13" fillId="0" borderId="26" xfId="2" applyFont="1" applyBorder="1">
      <alignment vertical="center"/>
    </xf>
    <xf numFmtId="176" fontId="13" fillId="0" borderId="21" xfId="2" applyNumberFormat="1" applyFont="1" applyBorder="1">
      <alignment vertical="center"/>
    </xf>
    <xf numFmtId="176" fontId="13" fillId="0" borderId="0" xfId="2" applyNumberFormat="1" applyFont="1" applyAlignment="1">
      <alignment horizontal="center" vertical="center"/>
    </xf>
    <xf numFmtId="176" fontId="13" fillId="0" borderId="0" xfId="2" applyNumberFormat="1" applyFont="1">
      <alignment vertical="center"/>
    </xf>
    <xf numFmtId="176" fontId="13" fillId="0" borderId="21" xfId="2" applyNumberFormat="1" applyFont="1" applyBorder="1" applyAlignment="1">
      <alignment vertical="center" shrinkToFit="1"/>
    </xf>
    <xf numFmtId="0" fontId="13" fillId="0" borderId="0" xfId="2" applyFont="1" applyAlignment="1">
      <alignment horizontal="left" vertical="center"/>
    </xf>
    <xf numFmtId="0" fontId="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pplyAlignment="1">
      <alignment horizontal="center"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center" vertical="center"/>
    </xf>
    <xf numFmtId="0" fontId="45" fillId="0" borderId="0" xfId="0" applyFont="1">
      <alignment vertical="center"/>
    </xf>
    <xf numFmtId="0" fontId="46" fillId="0" borderId="0" xfId="0" applyFont="1">
      <alignment vertical="center"/>
    </xf>
    <xf numFmtId="0" fontId="46" fillId="0" borderId="0" xfId="0" applyFont="1" applyAlignment="1">
      <alignment horizontal="center" vertical="center"/>
    </xf>
    <xf numFmtId="3" fontId="0" fillId="0" borderId="0" xfId="0" applyNumberFormat="1">
      <alignment vertical="center"/>
    </xf>
    <xf numFmtId="0" fontId="7" fillId="0" borderId="5" xfId="0" applyFont="1" applyBorder="1" applyAlignment="1">
      <alignment vertical="top" wrapText="1"/>
    </xf>
    <xf numFmtId="0" fontId="7" fillId="0" borderId="31" xfId="0" applyFont="1" applyBorder="1" applyAlignment="1">
      <alignment vertical="top" wrapText="1"/>
    </xf>
    <xf numFmtId="49" fontId="46" fillId="0" borderId="0" xfId="0" applyNumberFormat="1" applyFont="1">
      <alignment vertical="center"/>
    </xf>
    <xf numFmtId="0" fontId="48" fillId="0" borderId="0" xfId="0" applyFont="1">
      <alignment vertical="center"/>
    </xf>
    <xf numFmtId="0" fontId="13" fillId="0" borderId="0" xfId="7" applyFont="1" applyAlignment="1">
      <alignment horizontal="center" vertical="center"/>
    </xf>
    <xf numFmtId="182" fontId="13" fillId="0" borderId="0" xfId="7" applyNumberFormat="1" applyFont="1" applyAlignment="1">
      <alignment horizontal="center" vertical="center"/>
    </xf>
    <xf numFmtId="0" fontId="13" fillId="0" borderId="0" xfId="7" applyFont="1">
      <alignment vertical="center"/>
    </xf>
    <xf numFmtId="183" fontId="13" fillId="0" borderId="0" xfId="7" applyNumberFormat="1" applyFont="1" applyAlignment="1">
      <alignment horizontal="center" vertical="center"/>
    </xf>
    <xf numFmtId="178" fontId="7" fillId="0" borderId="0" xfId="7" applyNumberFormat="1" applyFont="1" applyAlignment="1">
      <alignment horizontal="center" vertical="center"/>
    </xf>
    <xf numFmtId="182" fontId="7" fillId="0" borderId="0" xfId="7" applyNumberFormat="1" applyFont="1" applyAlignment="1">
      <alignment horizontal="center" vertical="center"/>
    </xf>
    <xf numFmtId="184" fontId="7" fillId="0" borderId="0" xfId="7" applyNumberFormat="1" applyFont="1" applyAlignment="1">
      <alignment horizontal="center" vertical="center"/>
    </xf>
    <xf numFmtId="176" fontId="7" fillId="0" borderId="0" xfId="7" applyNumberFormat="1" applyFont="1" applyAlignment="1">
      <alignment horizontal="center" vertical="center"/>
    </xf>
    <xf numFmtId="184" fontId="13" fillId="0" borderId="0" xfId="7" applyNumberFormat="1" applyFont="1" applyAlignment="1">
      <alignment horizontal="center" vertical="center"/>
    </xf>
    <xf numFmtId="0" fontId="23" fillId="0" borderId="0" xfId="7" applyFont="1" applyAlignment="1">
      <alignment horizontal="left" vertical="center"/>
    </xf>
    <xf numFmtId="0" fontId="13" fillId="0" borderId="0" xfId="7" applyFont="1" applyAlignment="1">
      <alignment horizontal="left" vertical="center"/>
    </xf>
    <xf numFmtId="0" fontId="13" fillId="0" borderId="129" xfId="7" applyFont="1" applyBorder="1" applyAlignment="1">
      <alignment horizontal="center" vertical="center"/>
    </xf>
    <xf numFmtId="0" fontId="13" fillId="0" borderId="130" xfId="7" applyFont="1" applyBorder="1" applyAlignment="1">
      <alignment horizontal="center" vertical="center"/>
    </xf>
    <xf numFmtId="182" fontId="13" fillId="0" borderId="128" xfId="7" applyNumberFormat="1" applyFont="1" applyBorder="1" applyAlignment="1">
      <alignment horizontal="center" vertical="center"/>
    </xf>
    <xf numFmtId="183" fontId="13" fillId="0" borderId="128" xfId="7" applyNumberFormat="1" applyFont="1" applyBorder="1" applyAlignment="1">
      <alignment horizontal="center" vertical="center"/>
    </xf>
    <xf numFmtId="178" fontId="8" fillId="5" borderId="130" xfId="7" applyNumberFormat="1" applyFont="1" applyFill="1" applyBorder="1" applyAlignment="1">
      <alignment horizontal="centerContinuous" vertical="center" shrinkToFit="1"/>
    </xf>
    <xf numFmtId="182" fontId="8" fillId="5" borderId="128" xfId="7" applyNumberFormat="1" applyFont="1" applyFill="1" applyBorder="1" applyAlignment="1">
      <alignment horizontal="centerContinuous" vertical="center" shrinkToFit="1"/>
    </xf>
    <xf numFmtId="182" fontId="6" fillId="0" borderId="0" xfId="7" applyNumberFormat="1" applyFont="1" applyAlignment="1">
      <alignment horizontal="center" vertical="center" shrinkToFit="1"/>
    </xf>
    <xf numFmtId="178" fontId="8" fillId="8" borderId="130" xfId="7" applyNumberFormat="1" applyFont="1" applyFill="1" applyBorder="1" applyAlignment="1">
      <alignment horizontal="centerContinuous" vertical="center" shrinkToFit="1"/>
    </xf>
    <xf numFmtId="182" fontId="8" fillId="8" borderId="130" xfId="7" applyNumberFormat="1" applyFont="1" applyFill="1" applyBorder="1" applyAlignment="1">
      <alignment horizontal="centerContinuous" vertical="center" shrinkToFit="1"/>
    </xf>
    <xf numFmtId="182" fontId="8" fillId="0" borderId="0" xfId="7" applyNumberFormat="1" applyFont="1" applyAlignment="1">
      <alignment horizontal="center" vertical="center"/>
    </xf>
    <xf numFmtId="176" fontId="8" fillId="8" borderId="130" xfId="7" applyNumberFormat="1" applyFont="1" applyFill="1" applyBorder="1" applyAlignment="1">
      <alignment horizontal="centerContinuous" vertical="center" shrinkToFit="1"/>
    </xf>
    <xf numFmtId="182" fontId="6" fillId="0" borderId="0" xfId="7" applyNumberFormat="1" applyFont="1" applyAlignment="1">
      <alignment horizontal="center" vertical="center"/>
    </xf>
    <xf numFmtId="176" fontId="8" fillId="8" borderId="151" xfId="7" applyNumberFormat="1" applyFont="1" applyFill="1" applyBorder="1" applyAlignment="1">
      <alignment horizontal="centerContinuous" vertical="center" shrinkToFit="1"/>
    </xf>
    <xf numFmtId="176" fontId="8" fillId="8" borderId="152" xfId="7" applyNumberFormat="1" applyFont="1" applyFill="1" applyBorder="1" applyAlignment="1">
      <alignment horizontal="centerContinuous" vertical="center" shrinkToFit="1"/>
    </xf>
    <xf numFmtId="0" fontId="13" fillId="0" borderId="35" xfId="7" applyFont="1" applyBorder="1" applyAlignment="1">
      <alignment horizontal="center" vertical="center"/>
    </xf>
    <xf numFmtId="0" fontId="13" fillId="0" borderId="153" xfId="7" applyFont="1" applyBorder="1" applyAlignment="1">
      <alignment horizontal="center" vertical="center"/>
    </xf>
    <xf numFmtId="182" fontId="13" fillId="0" borderId="145" xfId="7" applyNumberFormat="1" applyFont="1" applyBorder="1" applyAlignment="1">
      <alignment horizontal="center" vertical="center"/>
    </xf>
    <xf numFmtId="183" fontId="13" fillId="0" borderId="145" xfId="7" applyNumberFormat="1" applyFont="1" applyBorder="1" applyAlignment="1">
      <alignment horizontal="center" vertical="center"/>
    </xf>
    <xf numFmtId="178" fontId="7" fillId="5" borderId="130" xfId="7" applyNumberFormat="1" applyFont="1" applyFill="1" applyBorder="1" applyAlignment="1">
      <alignment horizontal="center" vertical="center"/>
    </xf>
    <xf numFmtId="182" fontId="7" fillId="0" borderId="128" xfId="7" applyNumberFormat="1" applyFont="1" applyBorder="1" applyAlignment="1">
      <alignment horizontal="center" vertical="center"/>
    </xf>
    <xf numFmtId="184" fontId="7" fillId="8" borderId="130" xfId="7" applyNumberFormat="1" applyFont="1" applyFill="1" applyBorder="1" applyAlignment="1">
      <alignment horizontal="center" vertical="center"/>
    </xf>
    <xf numFmtId="182" fontId="7" fillId="0" borderId="130" xfId="7" applyNumberFormat="1" applyFont="1" applyBorder="1" applyAlignment="1">
      <alignment horizontal="center" vertical="center"/>
    </xf>
    <xf numFmtId="176" fontId="7" fillId="0" borderId="130" xfId="7" applyNumberFormat="1" applyFont="1" applyBorder="1" applyAlignment="1">
      <alignment horizontal="center" vertical="center"/>
    </xf>
    <xf numFmtId="176" fontId="7" fillId="0" borderId="154" xfId="7" applyNumberFormat="1" applyFont="1" applyBorder="1" applyAlignment="1">
      <alignment horizontal="center" vertical="center"/>
    </xf>
    <xf numFmtId="176" fontId="7" fillId="0" borderId="155" xfId="7" applyNumberFormat="1" applyFont="1" applyBorder="1" applyAlignment="1">
      <alignment horizontal="center" vertical="center"/>
    </xf>
    <xf numFmtId="178" fontId="7" fillId="5" borderId="153" xfId="7" applyNumberFormat="1" applyFont="1" applyFill="1" applyBorder="1" applyAlignment="1">
      <alignment horizontal="center" vertical="center"/>
    </xf>
    <xf numFmtId="182" fontId="7" fillId="0" borderId="145" xfId="7" applyNumberFormat="1" applyFont="1" applyBorder="1" applyAlignment="1">
      <alignment horizontal="center" vertical="center"/>
    </xf>
    <xf numFmtId="184" fontId="7" fillId="8" borderId="153" xfId="7" applyNumberFormat="1" applyFont="1" applyFill="1" applyBorder="1" applyAlignment="1">
      <alignment horizontal="center" vertical="center"/>
    </xf>
    <xf numFmtId="182" fontId="7" fillId="0" borderId="153" xfId="7" applyNumberFormat="1" applyFont="1" applyBorder="1" applyAlignment="1">
      <alignment horizontal="center" vertical="center"/>
    </xf>
    <xf numFmtId="176" fontId="7" fillId="0" borderId="153" xfId="7" applyNumberFormat="1" applyFont="1" applyBorder="1" applyAlignment="1">
      <alignment horizontal="center" vertical="center"/>
    </xf>
    <xf numFmtId="176" fontId="7" fillId="0" borderId="156" xfId="7" applyNumberFormat="1" applyFont="1" applyBorder="1" applyAlignment="1">
      <alignment horizontal="center" vertical="center"/>
    </xf>
    <xf numFmtId="176" fontId="7" fillId="0" borderId="157" xfId="7" applyNumberFormat="1" applyFont="1" applyBorder="1" applyAlignment="1">
      <alignment horizontal="center" vertical="center"/>
    </xf>
    <xf numFmtId="0" fontId="13" fillId="0" borderId="158" xfId="7" applyFont="1" applyBorder="1" applyAlignment="1">
      <alignment horizontal="center" vertical="center"/>
    </xf>
    <xf numFmtId="0" fontId="13" fillId="0" borderId="159" xfId="7" applyFont="1" applyBorder="1" applyAlignment="1">
      <alignment horizontal="left" vertical="center" wrapText="1"/>
    </xf>
    <xf numFmtId="182" fontId="13" fillId="0" borderId="160" xfId="7" applyNumberFormat="1" applyFont="1" applyBorder="1" applyAlignment="1">
      <alignment horizontal="center" vertical="center"/>
    </xf>
    <xf numFmtId="184" fontId="13" fillId="0" borderId="160" xfId="7" applyNumberFormat="1" applyFont="1" applyBorder="1" applyAlignment="1">
      <alignment horizontal="center" vertical="center"/>
    </xf>
    <xf numFmtId="183" fontId="13" fillId="0" borderId="160" xfId="7" applyNumberFormat="1" applyFont="1" applyBorder="1" applyAlignment="1">
      <alignment horizontal="center" vertical="center"/>
    </xf>
    <xf numFmtId="0" fontId="13" fillId="0" borderId="11" xfId="7" applyFont="1" applyBorder="1">
      <alignment vertical="center"/>
    </xf>
    <xf numFmtId="178" fontId="8" fillId="5" borderId="159" xfId="7" applyNumberFormat="1" applyFont="1" applyFill="1" applyBorder="1" applyAlignment="1">
      <alignment horizontal="center" vertical="center"/>
    </xf>
    <xf numFmtId="182" fontId="7" fillId="0" borderId="160" xfId="7" applyNumberFormat="1" applyFont="1" applyBorder="1" applyAlignment="1">
      <alignment horizontal="center" vertical="center"/>
    </xf>
    <xf numFmtId="182" fontId="13" fillId="0" borderId="11" xfId="7" applyNumberFormat="1" applyFont="1" applyBorder="1" applyAlignment="1">
      <alignment horizontal="center" vertical="center"/>
    </xf>
    <xf numFmtId="184" fontId="8" fillId="8" borderId="159" xfId="7" applyNumberFormat="1" applyFont="1" applyFill="1" applyBorder="1" applyAlignment="1">
      <alignment horizontal="center" vertical="center"/>
    </xf>
    <xf numFmtId="182" fontId="7" fillId="0" borderId="159" xfId="7" applyNumberFormat="1" applyFont="1" applyBorder="1" applyAlignment="1">
      <alignment horizontal="center" vertical="center"/>
    </xf>
    <xf numFmtId="182" fontId="7" fillId="0" borderId="11" xfId="7" applyNumberFormat="1" applyFont="1" applyBorder="1" applyAlignment="1">
      <alignment horizontal="center" vertical="center"/>
    </xf>
    <xf numFmtId="176" fontId="8" fillId="0" borderId="159" xfId="7" applyNumberFormat="1" applyFont="1" applyBorder="1" applyAlignment="1">
      <alignment horizontal="center" vertical="center"/>
    </xf>
    <xf numFmtId="176" fontId="8" fillId="0" borderId="161" xfId="7" applyNumberFormat="1" applyFont="1" applyBorder="1" applyAlignment="1">
      <alignment horizontal="center" vertical="center"/>
    </xf>
    <xf numFmtId="176" fontId="8" fillId="0" borderId="162" xfId="7" applyNumberFormat="1" applyFont="1" applyBorder="1" applyAlignment="1">
      <alignment horizontal="center" vertical="center"/>
    </xf>
    <xf numFmtId="0" fontId="13" fillId="0" borderId="23" xfId="7" applyFont="1" applyBorder="1" applyAlignment="1">
      <alignment horizontal="center" vertical="center"/>
    </xf>
    <xf numFmtId="0" fontId="13" fillId="0" borderId="21" xfId="7" applyFont="1" applyBorder="1" applyAlignment="1">
      <alignment horizontal="left" vertical="center" wrapText="1"/>
    </xf>
    <xf numFmtId="182" fontId="13" fillId="0" borderId="26" xfId="7" applyNumberFormat="1" applyFont="1" applyBorder="1" applyAlignment="1">
      <alignment horizontal="center" vertical="center"/>
    </xf>
    <xf numFmtId="184" fontId="13" fillId="0" borderId="26" xfId="7" applyNumberFormat="1" applyFont="1" applyBorder="1" applyAlignment="1">
      <alignment horizontal="center" vertical="center"/>
    </xf>
    <xf numFmtId="183" fontId="13" fillId="0" borderId="26" xfId="7" applyNumberFormat="1" applyFont="1" applyBorder="1" applyAlignment="1">
      <alignment horizontal="center" vertical="center"/>
    </xf>
    <xf numFmtId="178" fontId="8" fillId="5" borderId="21" xfId="7" applyNumberFormat="1" applyFont="1" applyFill="1" applyBorder="1" applyAlignment="1">
      <alignment horizontal="center" vertical="center"/>
    </xf>
    <xf numFmtId="182" fontId="7" fillId="0" borderId="26" xfId="7" applyNumberFormat="1" applyFont="1" applyBorder="1" applyAlignment="1">
      <alignment horizontal="center" vertical="center"/>
    </xf>
    <xf numFmtId="184" fontId="8" fillId="8" borderId="21" xfId="7" applyNumberFormat="1" applyFont="1" applyFill="1" applyBorder="1" applyAlignment="1">
      <alignment horizontal="center" vertical="center"/>
    </xf>
    <xf numFmtId="182" fontId="7" fillId="0" borderId="21" xfId="7" applyNumberFormat="1" applyFont="1" applyBorder="1" applyAlignment="1">
      <alignment horizontal="center" vertical="center"/>
    </xf>
    <xf numFmtId="176" fontId="8" fillId="0" borderId="21" xfId="7" applyNumberFormat="1" applyFont="1" applyBorder="1" applyAlignment="1">
      <alignment horizontal="center" vertical="center"/>
    </xf>
    <xf numFmtId="176" fontId="8" fillId="0" borderId="163" xfId="7" applyNumberFormat="1" applyFont="1" applyBorder="1" applyAlignment="1">
      <alignment horizontal="center" vertical="center"/>
    </xf>
    <xf numFmtId="176" fontId="8" fillId="0" borderId="164" xfId="7" applyNumberFormat="1" applyFont="1" applyBorder="1" applyAlignment="1">
      <alignment horizontal="center" vertical="center"/>
    </xf>
    <xf numFmtId="0" fontId="13" fillId="0" borderId="130" xfId="7" applyFont="1" applyBorder="1" applyAlignment="1">
      <alignment horizontal="left" vertical="center" wrapText="1"/>
    </xf>
    <xf numFmtId="184" fontId="13" fillId="0" borderId="128" xfId="7" applyNumberFormat="1" applyFont="1" applyBorder="1" applyAlignment="1">
      <alignment horizontal="center" vertical="center"/>
    </xf>
    <xf numFmtId="176" fontId="8" fillId="0" borderId="154" xfId="7" applyNumberFormat="1" applyFont="1" applyBorder="1" applyAlignment="1">
      <alignment horizontal="center" vertical="center"/>
    </xf>
    <xf numFmtId="176" fontId="8" fillId="0" borderId="155" xfId="7" applyNumberFormat="1" applyFont="1" applyBorder="1" applyAlignment="1">
      <alignment horizontal="center" vertical="center"/>
    </xf>
    <xf numFmtId="0" fontId="13" fillId="0" borderId="158" xfId="7" applyFont="1" applyBorder="1" applyAlignment="1">
      <alignment horizontal="centerContinuous" vertical="center" shrinkToFit="1"/>
    </xf>
    <xf numFmtId="0" fontId="13" fillId="0" borderId="165" xfId="7" applyFont="1" applyBorder="1" applyAlignment="1">
      <alignment horizontal="centerContinuous" vertical="center" shrinkToFit="1"/>
    </xf>
    <xf numFmtId="182" fontId="13" fillId="0" borderId="159" xfId="7" applyNumberFormat="1" applyFont="1" applyBorder="1" applyAlignment="1">
      <alignment horizontal="center" vertical="center"/>
    </xf>
    <xf numFmtId="184" fontId="13" fillId="0" borderId="159" xfId="7" applyNumberFormat="1" applyFont="1" applyBorder="1" applyAlignment="1">
      <alignment horizontal="center" vertical="center"/>
    </xf>
    <xf numFmtId="183" fontId="13" fillId="0" borderId="159" xfId="7" applyNumberFormat="1" applyFont="1" applyBorder="1" applyAlignment="1">
      <alignment horizontal="center" vertical="center"/>
    </xf>
    <xf numFmtId="0" fontId="7" fillId="0" borderId="0" xfId="7" applyFont="1">
      <alignment vertical="center"/>
    </xf>
    <xf numFmtId="176" fontId="13" fillId="0" borderId="0" xfId="7" applyNumberFormat="1" applyFont="1">
      <alignment vertical="center"/>
    </xf>
    <xf numFmtId="184" fontId="8" fillId="0" borderId="166" xfId="7" applyNumberFormat="1" applyFont="1" applyBorder="1" applyAlignment="1">
      <alignment horizontal="center" vertical="center"/>
    </xf>
    <xf numFmtId="184" fontId="8" fillId="0" borderId="167" xfId="7" applyNumberFormat="1" applyFont="1" applyBorder="1" applyAlignment="1">
      <alignment horizontal="center" vertical="center"/>
    </xf>
    <xf numFmtId="0" fontId="6" fillId="0" borderId="0" xfId="7" applyFont="1" applyAlignment="1">
      <alignment horizontal="center" vertical="center"/>
    </xf>
    <xf numFmtId="0" fontId="6" fillId="0" borderId="0" xfId="7" applyFont="1">
      <alignment vertical="center"/>
    </xf>
    <xf numFmtId="0" fontId="6" fillId="0" borderId="130" xfId="7" applyFont="1" applyBorder="1" applyAlignment="1">
      <alignment horizontal="center" vertical="center"/>
    </xf>
    <xf numFmtId="178" fontId="8" fillId="9" borderId="130" xfId="7" applyNumberFormat="1" applyFont="1" applyFill="1" applyBorder="1" applyAlignment="1">
      <alignment horizontal="centerContinuous" vertical="center" shrinkToFit="1"/>
    </xf>
    <xf numFmtId="182" fontId="8" fillId="9" borderId="130" xfId="7" applyNumberFormat="1" applyFont="1" applyFill="1" applyBorder="1" applyAlignment="1">
      <alignment horizontal="centerContinuous" vertical="center" shrinkToFit="1"/>
    </xf>
    <xf numFmtId="176" fontId="8" fillId="9" borderId="130" xfId="7" applyNumberFormat="1" applyFont="1" applyFill="1" applyBorder="1" applyAlignment="1">
      <alignment horizontal="centerContinuous" vertical="center" shrinkToFit="1"/>
    </xf>
    <xf numFmtId="176" fontId="8" fillId="9" borderId="151" xfId="7" applyNumberFormat="1" applyFont="1" applyFill="1" applyBorder="1" applyAlignment="1">
      <alignment horizontal="centerContinuous" vertical="center" shrinkToFit="1"/>
    </xf>
    <xf numFmtId="176" fontId="8" fillId="9" borderId="152" xfId="7" applyNumberFormat="1" applyFont="1" applyFill="1" applyBorder="1" applyAlignment="1">
      <alignment horizontal="centerContinuous" vertical="center" shrinkToFit="1"/>
    </xf>
    <xf numFmtId="184" fontId="7" fillId="9" borderId="130" xfId="7" applyNumberFormat="1" applyFont="1" applyFill="1" applyBorder="1" applyAlignment="1">
      <alignment horizontal="center" vertical="center"/>
    </xf>
    <xf numFmtId="0" fontId="13" fillId="0" borderId="168" xfId="7" applyFont="1" applyBorder="1">
      <alignment vertical="center"/>
    </xf>
    <xf numFmtId="182" fontId="13" fillId="0" borderId="168" xfId="7" applyNumberFormat="1" applyFont="1" applyBorder="1" applyAlignment="1">
      <alignment horizontal="center" vertical="center"/>
    </xf>
    <xf numFmtId="184" fontId="7" fillId="9" borderId="169" xfId="7" applyNumberFormat="1" applyFont="1" applyFill="1" applyBorder="1" applyAlignment="1">
      <alignment horizontal="center" vertical="center"/>
    </xf>
    <xf numFmtId="182" fontId="7" fillId="0" borderId="169" xfId="7" applyNumberFormat="1" applyFont="1" applyBorder="1" applyAlignment="1">
      <alignment horizontal="center" vertical="center"/>
    </xf>
    <xf numFmtId="182" fontId="7" fillId="0" borderId="168" xfId="7" applyNumberFormat="1" applyFont="1" applyBorder="1" applyAlignment="1">
      <alignment horizontal="center" vertical="center"/>
    </xf>
    <xf numFmtId="176" fontId="7" fillId="0" borderId="169" xfId="7" applyNumberFormat="1" applyFont="1" applyBorder="1" applyAlignment="1">
      <alignment horizontal="center" vertical="center"/>
    </xf>
    <xf numFmtId="0" fontId="13" fillId="0" borderId="159" xfId="7" applyFont="1" applyBorder="1" applyAlignment="1">
      <alignment horizontal="center" vertical="center"/>
    </xf>
    <xf numFmtId="0" fontId="13" fillId="0" borderId="153" xfId="7" applyFont="1" applyBorder="1">
      <alignment vertical="center"/>
    </xf>
    <xf numFmtId="184" fontId="8" fillId="9" borderId="170" xfId="7" applyNumberFormat="1" applyFont="1" applyFill="1" applyBorder="1" applyAlignment="1">
      <alignment horizontal="center" vertical="center"/>
    </xf>
    <xf numFmtId="182" fontId="7" fillId="0" borderId="170" xfId="7" applyNumberFormat="1" applyFont="1" applyBorder="1" applyAlignment="1">
      <alignment horizontal="center" vertical="center"/>
    </xf>
    <xf numFmtId="176" fontId="8" fillId="0" borderId="170" xfId="7" applyNumberFormat="1" applyFont="1" applyBorder="1" applyAlignment="1">
      <alignment horizontal="center" vertical="center"/>
    </xf>
    <xf numFmtId="0" fontId="13" fillId="0" borderId="21" xfId="7" applyFont="1" applyBorder="1" applyAlignment="1">
      <alignment horizontal="center" vertical="center"/>
    </xf>
    <xf numFmtId="184" fontId="8" fillId="9" borderId="21" xfId="7" applyNumberFormat="1" applyFont="1" applyFill="1" applyBorder="1" applyAlignment="1">
      <alignment horizontal="center" vertical="center"/>
    </xf>
    <xf numFmtId="178" fontId="8" fillId="7" borderId="130" xfId="7" applyNumberFormat="1" applyFont="1" applyFill="1" applyBorder="1" applyAlignment="1">
      <alignment horizontal="centerContinuous" vertical="center" shrinkToFit="1"/>
    </xf>
    <xf numFmtId="182" fontId="8" fillId="7" borderId="130" xfId="7" applyNumberFormat="1" applyFont="1" applyFill="1" applyBorder="1" applyAlignment="1">
      <alignment horizontal="centerContinuous" vertical="center" shrinkToFit="1"/>
    </xf>
    <xf numFmtId="176" fontId="8" fillId="7" borderId="130" xfId="7" applyNumberFormat="1" applyFont="1" applyFill="1" applyBorder="1" applyAlignment="1">
      <alignment horizontal="centerContinuous" vertical="center" shrinkToFit="1"/>
    </xf>
    <xf numFmtId="176" fontId="8" fillId="7" borderId="151" xfId="7" applyNumberFormat="1" applyFont="1" applyFill="1" applyBorder="1" applyAlignment="1">
      <alignment horizontal="centerContinuous" vertical="center" shrinkToFit="1"/>
    </xf>
    <xf numFmtId="176" fontId="8" fillId="7" borderId="152" xfId="7" applyNumberFormat="1" applyFont="1" applyFill="1" applyBorder="1" applyAlignment="1">
      <alignment horizontal="centerContinuous" vertical="center" shrinkToFit="1"/>
    </xf>
    <xf numFmtId="184" fontId="7" fillId="7" borderId="130" xfId="7" applyNumberFormat="1" applyFont="1" applyFill="1" applyBorder="1" applyAlignment="1">
      <alignment horizontal="center" vertical="center"/>
    </xf>
    <xf numFmtId="184" fontId="7" fillId="7" borderId="169" xfId="7" applyNumberFormat="1" applyFont="1" applyFill="1" applyBorder="1" applyAlignment="1">
      <alignment horizontal="center" vertical="center"/>
    </xf>
    <xf numFmtId="184" fontId="8" fillId="7" borderId="170" xfId="7" applyNumberFormat="1" applyFont="1" applyFill="1" applyBorder="1" applyAlignment="1">
      <alignment horizontal="center" vertical="center"/>
    </xf>
    <xf numFmtId="184" fontId="8" fillId="7" borderId="21" xfId="7" applyNumberFormat="1" applyFont="1" applyFill="1" applyBorder="1" applyAlignment="1">
      <alignment horizontal="center" vertical="center"/>
    </xf>
    <xf numFmtId="184" fontId="8" fillId="10" borderId="130" xfId="7" applyNumberFormat="1" applyFont="1" applyFill="1" applyBorder="1" applyAlignment="1">
      <alignment horizontal="centerContinuous" vertical="center" shrinkToFit="1"/>
    </xf>
    <xf numFmtId="182" fontId="8" fillId="10" borderId="130" xfId="7" applyNumberFormat="1" applyFont="1" applyFill="1" applyBorder="1" applyAlignment="1">
      <alignment horizontal="centerContinuous" vertical="center" shrinkToFit="1"/>
    </xf>
    <xf numFmtId="176" fontId="8" fillId="10" borderId="130" xfId="7" applyNumberFormat="1" applyFont="1" applyFill="1" applyBorder="1" applyAlignment="1">
      <alignment horizontal="centerContinuous" vertical="center" shrinkToFit="1"/>
    </xf>
    <xf numFmtId="176" fontId="8" fillId="10" borderId="151" xfId="7" applyNumberFormat="1" applyFont="1" applyFill="1" applyBorder="1" applyAlignment="1">
      <alignment horizontal="centerContinuous" vertical="center" shrinkToFit="1"/>
    </xf>
    <xf numFmtId="176" fontId="8" fillId="10" borderId="152" xfId="7" applyNumberFormat="1" applyFont="1" applyFill="1" applyBorder="1" applyAlignment="1">
      <alignment horizontal="centerContinuous" vertical="center" shrinkToFit="1"/>
    </xf>
    <xf numFmtId="184" fontId="7" fillId="10" borderId="130" xfId="7" applyNumberFormat="1" applyFont="1" applyFill="1" applyBorder="1" applyAlignment="1">
      <alignment horizontal="center" vertical="center"/>
    </xf>
    <xf numFmtId="184" fontId="7" fillId="10" borderId="169" xfId="7" applyNumberFormat="1" applyFont="1" applyFill="1" applyBorder="1" applyAlignment="1">
      <alignment horizontal="center" vertical="center"/>
    </xf>
    <xf numFmtId="184" fontId="8" fillId="10" borderId="170" xfId="7" applyNumberFormat="1" applyFont="1" applyFill="1" applyBorder="1" applyAlignment="1">
      <alignment horizontal="center" vertical="center"/>
    </xf>
    <xf numFmtId="184" fontId="8" fillId="10" borderId="21" xfId="7" applyNumberFormat="1" applyFont="1" applyFill="1" applyBorder="1" applyAlignment="1">
      <alignment horizontal="center" vertical="center"/>
    </xf>
    <xf numFmtId="176" fontId="0" fillId="0" borderId="0" xfId="0" applyNumberFormat="1" applyAlignment="1">
      <alignment horizontal="center" vertical="center" shrinkToFit="1"/>
    </xf>
    <xf numFmtId="184" fontId="0" fillId="0" borderId="0" xfId="0" applyNumberFormat="1" applyAlignment="1">
      <alignment horizontal="center" vertical="center" shrinkToFit="1"/>
    </xf>
    <xf numFmtId="176" fontId="11" fillId="0" borderId="1" xfId="0" applyNumberFormat="1" applyFont="1" applyBorder="1" applyAlignment="1">
      <alignment horizontal="centerContinuous" vertical="center" shrinkToFit="1"/>
    </xf>
    <xf numFmtId="176" fontId="11" fillId="0" borderId="3" xfId="0" applyNumberFormat="1" applyFont="1" applyBorder="1" applyAlignment="1">
      <alignment horizontal="centerContinuous" vertical="center" shrinkToFit="1"/>
    </xf>
    <xf numFmtId="176" fontId="11" fillId="0" borderId="4" xfId="0" applyNumberFormat="1" applyFont="1" applyBorder="1" applyAlignment="1">
      <alignment horizontal="centerContinuous" vertical="center" shrinkToFit="1"/>
    </xf>
    <xf numFmtId="184" fontId="11" fillId="0" borderId="172" xfId="0" applyNumberFormat="1" applyFont="1" applyBorder="1" applyAlignment="1">
      <alignment horizontal="centerContinuous" vertical="center" shrinkToFit="1"/>
    </xf>
    <xf numFmtId="184" fontId="11" fillId="0" borderId="173" xfId="0" applyNumberFormat="1" applyFont="1" applyBorder="1" applyAlignment="1">
      <alignment horizontal="centerContinuous" vertical="center" shrinkToFit="1"/>
    </xf>
    <xf numFmtId="184" fontId="11" fillId="0" borderId="174" xfId="0" applyNumberFormat="1" applyFont="1" applyBorder="1" applyAlignment="1">
      <alignment horizontal="centerContinuous" vertical="center" shrinkToFit="1"/>
    </xf>
    <xf numFmtId="176" fontId="5" fillId="0" borderId="1" xfId="0" applyNumberFormat="1" applyFont="1" applyBorder="1" applyAlignment="1">
      <alignment horizontal="center" vertical="center" shrinkToFit="1"/>
    </xf>
    <xf numFmtId="176" fontId="5" fillId="0" borderId="88" xfId="0" applyNumberFormat="1" applyFont="1" applyBorder="1" applyAlignment="1">
      <alignment horizontal="center" vertical="center" shrinkToFit="1"/>
    </xf>
    <xf numFmtId="176" fontId="5" fillId="0" borderId="4" xfId="0" applyNumberFormat="1" applyFont="1" applyBorder="1" applyAlignment="1">
      <alignment horizontal="center" vertical="center" shrinkToFit="1"/>
    </xf>
    <xf numFmtId="184" fontId="11" fillId="0" borderId="176" xfId="0" applyNumberFormat="1" applyFont="1" applyBorder="1" applyAlignment="1">
      <alignment horizontal="center" vertical="center" shrinkToFit="1"/>
    </xf>
    <xf numFmtId="184" fontId="11" fillId="0" borderId="123" xfId="0" applyNumberFormat="1" applyFont="1" applyBorder="1" applyAlignment="1">
      <alignment horizontal="center" vertical="center" shrinkToFit="1"/>
    </xf>
    <xf numFmtId="184" fontId="11" fillId="0" borderId="41" xfId="0" applyNumberFormat="1" applyFont="1" applyBorder="1" applyAlignment="1">
      <alignment horizontal="center" vertical="center" shrinkToFit="1"/>
    </xf>
    <xf numFmtId="184" fontId="11" fillId="0" borderId="103" xfId="0" applyNumberFormat="1" applyFont="1" applyBorder="1" applyAlignment="1">
      <alignment horizontal="center" vertical="center" shrinkToFit="1"/>
    </xf>
    <xf numFmtId="176" fontId="5" fillId="0" borderId="7" xfId="0" applyNumberFormat="1" applyFont="1" applyBorder="1" applyAlignment="1">
      <alignment horizontal="center" vertical="center" shrinkToFit="1"/>
    </xf>
    <xf numFmtId="176" fontId="5" fillId="0" borderId="36" xfId="0" applyNumberFormat="1" applyFont="1" applyBorder="1" applyAlignment="1">
      <alignment horizontal="center" vertical="center" shrinkToFit="1"/>
    </xf>
    <xf numFmtId="176" fontId="5" fillId="0" borderId="6" xfId="0" applyNumberFormat="1" applyFont="1" applyBorder="1" applyAlignment="1">
      <alignment horizontal="center" vertical="center" shrinkToFit="1"/>
    </xf>
    <xf numFmtId="184" fontId="11" fillId="0" borderId="177" xfId="0" applyNumberFormat="1" applyFont="1" applyBorder="1" applyAlignment="1">
      <alignment horizontal="center" vertical="center" shrinkToFit="1"/>
    </xf>
    <xf numFmtId="184" fontId="11" fillId="0" borderId="127" xfId="0" applyNumberFormat="1" applyFont="1" applyBorder="1" applyAlignment="1">
      <alignment horizontal="center" vertical="center" shrinkToFit="1"/>
    </xf>
    <xf numFmtId="184" fontId="11" fillId="0" borderId="77" xfId="0" applyNumberFormat="1" applyFont="1" applyBorder="1" applyAlignment="1">
      <alignment horizontal="center" vertical="center" shrinkToFit="1"/>
    </xf>
    <xf numFmtId="184" fontId="11" fillId="0" borderId="115" xfId="0" applyNumberFormat="1" applyFont="1" applyBorder="1" applyAlignment="1">
      <alignment horizontal="center" vertical="center" shrinkToFit="1"/>
    </xf>
    <xf numFmtId="176" fontId="5" fillId="0" borderId="179" xfId="0" applyNumberFormat="1" applyFont="1" applyBorder="1" applyAlignment="1">
      <alignment horizontal="center" vertical="center" shrinkToFit="1"/>
    </xf>
    <xf numFmtId="176" fontId="5" fillId="0" borderId="180" xfId="0" applyNumberFormat="1" applyFont="1" applyBorder="1" applyAlignment="1">
      <alignment horizontal="center" vertical="center" shrinkToFit="1"/>
    </xf>
    <xf numFmtId="176" fontId="5" fillId="0" borderId="181" xfId="0" applyNumberFormat="1" applyFont="1" applyBorder="1" applyAlignment="1">
      <alignment horizontal="center" vertical="center" shrinkToFit="1"/>
    </xf>
    <xf numFmtId="184" fontId="11" fillId="0" borderId="182" xfId="0" applyNumberFormat="1" applyFont="1" applyBorder="1" applyAlignment="1">
      <alignment horizontal="center" vertical="center" shrinkToFit="1"/>
    </xf>
    <xf numFmtId="184" fontId="11" fillId="0" borderId="183" xfId="0" applyNumberFormat="1" applyFont="1" applyBorder="1" applyAlignment="1">
      <alignment horizontal="center" vertical="center" shrinkToFit="1"/>
    </xf>
    <xf numFmtId="184" fontId="11" fillId="0" borderId="67" xfId="0" applyNumberFormat="1" applyFont="1" applyBorder="1" applyAlignment="1">
      <alignment horizontal="center" vertical="center" shrinkToFit="1"/>
    </xf>
    <xf numFmtId="184" fontId="11" fillId="0" borderId="27" xfId="0" applyNumberFormat="1" applyFont="1" applyBorder="1" applyAlignment="1">
      <alignment horizontal="center" vertical="center" shrinkToFit="1"/>
    </xf>
    <xf numFmtId="0" fontId="5" fillId="0" borderId="23" xfId="0" applyFont="1" applyBorder="1" applyAlignment="1">
      <alignment vertical="center" shrinkToFit="1"/>
    </xf>
    <xf numFmtId="176" fontId="5" fillId="0" borderId="32" xfId="0" applyNumberFormat="1" applyFont="1" applyBorder="1" applyAlignment="1">
      <alignment horizontal="center" vertical="center" shrinkToFit="1"/>
    </xf>
    <xf numFmtId="184" fontId="5" fillId="0" borderId="184" xfId="0" applyNumberFormat="1" applyFont="1" applyBorder="1" applyAlignment="1">
      <alignment horizontal="center" vertical="center" shrinkToFit="1"/>
    </xf>
    <xf numFmtId="184" fontId="5" fillId="0" borderId="185" xfId="0" applyNumberFormat="1" applyFont="1" applyBorder="1" applyAlignment="1">
      <alignment horizontal="center" vertical="center" shrinkToFit="1"/>
    </xf>
    <xf numFmtId="184" fontId="5" fillId="0" borderId="186" xfId="0" applyNumberFormat="1" applyFont="1" applyBorder="1" applyAlignment="1">
      <alignment horizontal="center" vertical="center" shrinkToFit="1"/>
    </xf>
    <xf numFmtId="184" fontId="5" fillId="0" borderId="187" xfId="0" applyNumberFormat="1" applyFont="1" applyBorder="1" applyAlignment="1">
      <alignment horizontal="center" vertical="center" shrinkToFit="1"/>
    </xf>
    <xf numFmtId="0" fontId="6" fillId="0" borderId="146" xfId="0" applyFont="1" applyBorder="1" applyAlignment="1">
      <alignment vertical="center" shrinkToFit="1"/>
    </xf>
    <xf numFmtId="176" fontId="5" fillId="0" borderId="68" xfId="0" applyNumberFormat="1" applyFont="1" applyBorder="1" applyAlignment="1">
      <alignment horizontal="center" vertical="center" shrinkToFit="1"/>
    </xf>
    <xf numFmtId="176" fontId="5" fillId="0" borderId="188" xfId="0" applyNumberFormat="1" applyFont="1" applyBorder="1" applyAlignment="1">
      <alignment horizontal="center" vertical="center" shrinkToFit="1"/>
    </xf>
    <xf numFmtId="176" fontId="5" fillId="0" borderId="189" xfId="0" applyNumberFormat="1" applyFont="1" applyBorder="1" applyAlignment="1">
      <alignment horizontal="center" vertical="center" shrinkToFit="1"/>
    </xf>
    <xf numFmtId="184" fontId="5" fillId="0" borderId="190" xfId="0" applyNumberFormat="1" applyFont="1" applyBorder="1" applyAlignment="1">
      <alignment horizontal="center" vertical="center" shrinkToFit="1"/>
    </xf>
    <xf numFmtId="184" fontId="5" fillId="0" borderId="72" xfId="0" applyNumberFormat="1" applyFont="1" applyBorder="1" applyAlignment="1">
      <alignment horizontal="center" vertical="center" shrinkToFit="1"/>
    </xf>
    <xf numFmtId="184" fontId="5" fillId="0" borderId="71" xfId="0" applyNumberFormat="1" applyFont="1" applyBorder="1" applyAlignment="1">
      <alignment horizontal="center" vertical="center" shrinkToFit="1"/>
    </xf>
    <xf numFmtId="184" fontId="5" fillId="0" borderId="191" xfId="0" applyNumberFormat="1" applyFont="1" applyBorder="1" applyAlignment="1">
      <alignment horizontal="center" vertical="center" shrinkToFit="1"/>
    </xf>
    <xf numFmtId="0" fontId="5" fillId="0" borderId="192" xfId="0" applyFont="1" applyBorder="1" applyAlignment="1">
      <alignment vertical="center" shrinkToFit="1"/>
    </xf>
    <xf numFmtId="176" fontId="5" fillId="0" borderId="74" xfId="0" applyNumberFormat="1" applyFont="1" applyBorder="1" applyAlignment="1">
      <alignment horizontal="center" vertical="center" shrinkToFit="1"/>
    </xf>
    <xf numFmtId="176" fontId="5" fillId="0" borderId="193" xfId="0" applyNumberFormat="1" applyFont="1" applyBorder="1" applyAlignment="1">
      <alignment horizontal="center" vertical="center" shrinkToFit="1"/>
    </xf>
    <xf numFmtId="176" fontId="5" fillId="0" borderId="116" xfId="0" applyNumberFormat="1" applyFont="1" applyBorder="1" applyAlignment="1">
      <alignment horizontal="center" vertical="center" shrinkToFit="1"/>
    </xf>
    <xf numFmtId="184" fontId="5" fillId="0" borderId="177" xfId="0" applyNumberFormat="1" applyFont="1" applyBorder="1" applyAlignment="1">
      <alignment horizontal="center" vertical="center" shrinkToFit="1"/>
    </xf>
    <xf numFmtId="184" fontId="52" fillId="2" borderId="127" xfId="0" applyNumberFormat="1" applyFont="1" applyFill="1" applyBorder="1" applyAlignment="1">
      <alignment horizontal="center" vertical="center" shrinkToFit="1"/>
    </xf>
    <xf numFmtId="184" fontId="41" fillId="3" borderId="77" xfId="0" applyNumberFormat="1" applyFont="1" applyFill="1" applyBorder="1" applyAlignment="1">
      <alignment horizontal="center" vertical="center" shrinkToFit="1"/>
    </xf>
    <xf numFmtId="184" fontId="41" fillId="3" borderId="115" xfId="0" applyNumberFormat="1" applyFont="1" applyFill="1" applyBorder="1" applyAlignment="1">
      <alignment horizontal="center" vertical="center" shrinkToFit="1"/>
    </xf>
    <xf numFmtId="0" fontId="5" fillId="2" borderId="192" xfId="0" applyFont="1" applyFill="1" applyBorder="1" applyAlignment="1">
      <alignment vertical="center" shrinkToFit="1"/>
    </xf>
    <xf numFmtId="176" fontId="5" fillId="2" borderId="74" xfId="0" applyNumberFormat="1" applyFont="1" applyFill="1" applyBorder="1" applyAlignment="1">
      <alignment horizontal="center" vertical="center" shrinkToFit="1"/>
    </xf>
    <xf numFmtId="176" fontId="5" fillId="2" borderId="193" xfId="0" applyNumberFormat="1" applyFont="1" applyFill="1" applyBorder="1" applyAlignment="1">
      <alignment horizontal="center" vertical="center" shrinkToFit="1"/>
    </xf>
    <xf numFmtId="176" fontId="5" fillId="2" borderId="116" xfId="0" applyNumberFormat="1" applyFont="1" applyFill="1" applyBorder="1" applyAlignment="1">
      <alignment horizontal="center" vertical="center" shrinkToFit="1"/>
    </xf>
    <xf numFmtId="184" fontId="5" fillId="2" borderId="177" xfId="0" applyNumberFormat="1" applyFont="1" applyFill="1" applyBorder="1" applyAlignment="1">
      <alignment horizontal="center" vertical="center" shrinkToFit="1"/>
    </xf>
    <xf numFmtId="184" fontId="45" fillId="3" borderId="127" xfId="0" applyNumberFormat="1" applyFont="1" applyFill="1" applyBorder="1" applyAlignment="1">
      <alignment horizontal="center" vertical="center" shrinkToFit="1"/>
    </xf>
    <xf numFmtId="184" fontId="45" fillId="3" borderId="77" xfId="0" applyNumberFormat="1" applyFont="1" applyFill="1" applyBorder="1" applyAlignment="1">
      <alignment horizontal="center" vertical="center" shrinkToFit="1"/>
    </xf>
    <xf numFmtId="184" fontId="45" fillId="3" borderId="115" xfId="0" applyNumberFormat="1" applyFont="1" applyFill="1" applyBorder="1" applyAlignment="1">
      <alignment horizontal="center" vertical="center" shrinkToFit="1"/>
    </xf>
    <xf numFmtId="184" fontId="5" fillId="0" borderId="127" xfId="0" applyNumberFormat="1" applyFont="1" applyBorder="1" applyAlignment="1">
      <alignment horizontal="center" vertical="center" shrinkToFit="1"/>
    </xf>
    <xf numFmtId="184" fontId="5" fillId="0" borderId="77" xfId="0" applyNumberFormat="1" applyFont="1" applyBorder="1" applyAlignment="1">
      <alignment horizontal="center" vertical="center" shrinkToFit="1"/>
    </xf>
    <xf numFmtId="184" fontId="5" fillId="0" borderId="115" xfId="0" applyNumberFormat="1" applyFont="1" applyBorder="1" applyAlignment="1">
      <alignment horizontal="center" vertical="center" shrinkToFit="1"/>
    </xf>
    <xf numFmtId="0" fontId="5" fillId="0" borderId="149" xfId="0" applyFont="1" applyBorder="1" applyAlignment="1">
      <alignment vertical="center" shrinkToFit="1"/>
    </xf>
    <xf numFmtId="176" fontId="5" fillId="0" borderId="95" xfId="0" applyNumberFormat="1" applyFont="1" applyBorder="1" applyAlignment="1">
      <alignment horizontal="center" vertical="center" shrinkToFit="1"/>
    </xf>
    <xf numFmtId="176" fontId="5" fillId="0" borderId="29" xfId="0" applyNumberFormat="1" applyFont="1" applyBorder="1" applyAlignment="1">
      <alignment horizontal="center" vertical="center" shrinkToFit="1"/>
    </xf>
    <xf numFmtId="176" fontId="5" fillId="0" borderId="12" xfId="0" applyNumberFormat="1" applyFont="1" applyBorder="1" applyAlignment="1">
      <alignment horizontal="center" vertical="center" shrinkToFit="1"/>
    </xf>
    <xf numFmtId="184" fontId="5" fillId="0" borderId="182" xfId="0" applyNumberFormat="1" applyFont="1" applyBorder="1" applyAlignment="1">
      <alignment horizontal="center" vertical="center" shrinkToFit="1"/>
    </xf>
    <xf numFmtId="184" fontId="5" fillId="0" borderId="183" xfId="0" applyNumberFormat="1" applyFont="1" applyBorder="1" applyAlignment="1">
      <alignment horizontal="center" vertical="center" shrinkToFit="1"/>
    </xf>
    <xf numFmtId="184" fontId="5" fillId="0" borderId="67" xfId="0" applyNumberFormat="1" applyFont="1" applyBorder="1" applyAlignment="1">
      <alignment horizontal="center" vertical="center" shrinkToFit="1"/>
    </xf>
    <xf numFmtId="184" fontId="5" fillId="0" borderId="27" xfId="0" applyNumberFormat="1" applyFont="1" applyBorder="1" applyAlignment="1">
      <alignment horizontal="center" vertical="center" shrinkToFit="1"/>
    </xf>
    <xf numFmtId="0" fontId="11" fillId="0" borderId="23" xfId="0" applyFont="1" applyBorder="1" applyAlignment="1">
      <alignment vertical="center" shrinkToFit="1"/>
    </xf>
    <xf numFmtId="176" fontId="11" fillId="0" borderId="194" xfId="0" applyNumberFormat="1" applyFont="1" applyBorder="1" applyAlignment="1">
      <alignment horizontal="center" vertical="center" shrinkToFit="1"/>
    </xf>
    <xf numFmtId="176" fontId="11" fillId="0" borderId="195" xfId="0" applyNumberFormat="1" applyFont="1" applyBorder="1" applyAlignment="1">
      <alignment horizontal="center" vertical="center" shrinkToFit="1"/>
    </xf>
    <xf numFmtId="176" fontId="11" fillId="0" borderId="196" xfId="0" applyNumberFormat="1" applyFont="1" applyBorder="1" applyAlignment="1">
      <alignment horizontal="center" vertical="center" shrinkToFit="1"/>
    </xf>
    <xf numFmtId="184" fontId="11" fillId="0" borderId="197" xfId="0" applyNumberFormat="1" applyFont="1" applyBorder="1" applyAlignment="1">
      <alignment horizontal="center" vertical="center" shrinkToFit="1"/>
    </xf>
    <xf numFmtId="184" fontId="11" fillId="0" borderId="198" xfId="0" applyNumberFormat="1" applyFont="1" applyBorder="1" applyAlignment="1">
      <alignment horizontal="center" vertical="center" shrinkToFit="1"/>
    </xf>
    <xf numFmtId="184" fontId="11" fillId="0" borderId="199" xfId="0" applyNumberFormat="1" applyFont="1" applyBorder="1" applyAlignment="1">
      <alignment horizontal="center" vertical="center" shrinkToFit="1"/>
    </xf>
    <xf numFmtId="184" fontId="11" fillId="0" borderId="200" xfId="0" applyNumberFormat="1" applyFont="1" applyBorder="1" applyAlignment="1">
      <alignment horizontal="center" vertical="center" shrinkToFit="1"/>
    </xf>
    <xf numFmtId="0" fontId="8" fillId="0" borderId="0" xfId="0" applyFont="1">
      <alignment vertical="center"/>
    </xf>
    <xf numFmtId="0" fontId="5" fillId="0" borderId="146" xfId="0" applyFont="1" applyBorder="1" applyAlignment="1">
      <alignment vertical="center" shrinkToFit="1"/>
    </xf>
    <xf numFmtId="184" fontId="52" fillId="2" borderId="177" xfId="0" applyNumberFormat="1" applyFont="1" applyFill="1" applyBorder="1" applyAlignment="1">
      <alignment horizontal="center" vertical="center" shrinkToFit="1"/>
    </xf>
    <xf numFmtId="184" fontId="52" fillId="2" borderId="77" xfId="0" applyNumberFormat="1" applyFont="1" applyFill="1" applyBorder="1" applyAlignment="1">
      <alignment horizontal="center" vertical="center" shrinkToFit="1"/>
    </xf>
    <xf numFmtId="184" fontId="52" fillId="2" borderId="115" xfId="0" applyNumberFormat="1" applyFont="1" applyFill="1" applyBorder="1" applyAlignment="1">
      <alignment horizontal="center" vertical="center" shrinkToFit="1"/>
    </xf>
    <xf numFmtId="184" fontId="41" fillId="3" borderId="177" xfId="0" applyNumberFormat="1" applyFont="1" applyFill="1" applyBorder="1" applyAlignment="1">
      <alignment horizontal="center" vertical="center" shrinkToFit="1"/>
    </xf>
    <xf numFmtId="184" fontId="41" fillId="3" borderId="127" xfId="0" applyNumberFormat="1" applyFont="1" applyFill="1" applyBorder="1" applyAlignment="1">
      <alignment horizontal="center" vertical="center" shrinkToFit="1"/>
    </xf>
    <xf numFmtId="184" fontId="5" fillId="2" borderId="127" xfId="0" applyNumberFormat="1" applyFont="1" applyFill="1" applyBorder="1" applyAlignment="1">
      <alignment horizontal="center" vertical="center" shrinkToFit="1"/>
    </xf>
    <xf numFmtId="184" fontId="5" fillId="2" borderId="77" xfId="0" applyNumberFormat="1" applyFont="1" applyFill="1" applyBorder="1" applyAlignment="1">
      <alignment horizontal="center" vertical="center" shrinkToFit="1"/>
    </xf>
    <xf numFmtId="184" fontId="5" fillId="2" borderId="115" xfId="0" applyNumberFormat="1" applyFont="1" applyFill="1" applyBorder="1" applyAlignment="1">
      <alignment horizontal="center" vertical="center" shrinkToFit="1"/>
    </xf>
    <xf numFmtId="0" fontId="0" fillId="0" borderId="0" xfId="0" applyAlignment="1">
      <alignment vertical="center" shrinkToFit="1"/>
    </xf>
    <xf numFmtId="176" fontId="0" fillId="0" borderId="7" xfId="0" applyNumberFormat="1" applyBorder="1" applyAlignment="1">
      <alignment horizontal="center" vertical="center" shrinkToFit="1"/>
    </xf>
    <xf numFmtId="176" fontId="0" fillId="0" borderId="36" xfId="0" applyNumberFormat="1" applyBorder="1" applyAlignment="1">
      <alignment horizontal="center" vertical="center" shrinkToFit="1"/>
    </xf>
    <xf numFmtId="176" fontId="0" fillId="0" borderId="6" xfId="0" applyNumberFormat="1" applyBorder="1" applyAlignment="1">
      <alignment horizontal="center" vertical="center" shrinkToFit="1"/>
    </xf>
    <xf numFmtId="184" fontId="0" fillId="0" borderId="44" xfId="0" applyNumberFormat="1" applyBorder="1" applyAlignment="1">
      <alignment horizontal="center" vertical="center" shrinkToFit="1"/>
    </xf>
    <xf numFmtId="184" fontId="0" fillId="0" borderId="126" xfId="0" applyNumberFormat="1" applyBorder="1" applyAlignment="1">
      <alignment horizontal="center" vertical="center" shrinkToFit="1"/>
    </xf>
    <xf numFmtId="184" fontId="0" fillId="0" borderId="59" xfId="0" applyNumberFormat="1" applyBorder="1" applyAlignment="1">
      <alignment horizontal="center" vertical="center" shrinkToFit="1"/>
    </xf>
    <xf numFmtId="184" fontId="0" fillId="0" borderId="110" xfId="0" applyNumberFormat="1" applyBorder="1" applyAlignment="1">
      <alignment horizontal="center" vertical="center" shrinkToFit="1"/>
    </xf>
    <xf numFmtId="185" fontId="11" fillId="0" borderId="23" xfId="0" applyNumberFormat="1" applyFont="1" applyBorder="1" applyAlignment="1">
      <alignment vertical="center" shrinkToFit="1"/>
    </xf>
    <xf numFmtId="176" fontId="11" fillId="0" borderId="201" xfId="0" applyNumberFormat="1" applyFont="1" applyBorder="1" applyAlignment="1">
      <alignment horizontal="center" vertical="center" shrinkToFit="1"/>
    </xf>
    <xf numFmtId="176" fontId="11" fillId="0" borderId="202" xfId="0" applyNumberFormat="1" applyFont="1" applyBorder="1" applyAlignment="1">
      <alignment horizontal="center" vertical="center" shrinkToFit="1"/>
    </xf>
    <xf numFmtId="176" fontId="11" fillId="0" borderId="203" xfId="0" applyNumberFormat="1" applyFont="1" applyBorder="1" applyAlignment="1">
      <alignment horizontal="center" vertical="center" shrinkToFit="1"/>
    </xf>
    <xf numFmtId="176" fontId="11" fillId="0" borderId="204" xfId="0" applyNumberFormat="1" applyFont="1" applyBorder="1" applyAlignment="1">
      <alignment horizontal="center" vertical="center" shrinkToFit="1"/>
    </xf>
    <xf numFmtId="176" fontId="11" fillId="0" borderId="205" xfId="0" applyNumberFormat="1" applyFont="1" applyBorder="1" applyAlignment="1">
      <alignment horizontal="center" vertical="center" shrinkToFit="1"/>
    </xf>
    <xf numFmtId="176" fontId="11" fillId="0" borderId="206" xfId="0" applyNumberFormat="1" applyFont="1" applyBorder="1" applyAlignment="1">
      <alignment horizontal="center" vertical="center" shrinkToFit="1"/>
    </xf>
    <xf numFmtId="176" fontId="11" fillId="0" borderId="207" xfId="0" applyNumberFormat="1" applyFont="1" applyBorder="1" applyAlignment="1">
      <alignment horizontal="center" vertical="center" shrinkToFit="1"/>
    </xf>
    <xf numFmtId="182" fontId="6" fillId="8" borderId="128" xfId="7" applyNumberFormat="1" applyFont="1" applyFill="1" applyBorder="1" applyAlignment="1">
      <alignment horizontal="centerContinuous" vertical="center" shrinkToFit="1"/>
    </xf>
    <xf numFmtId="178" fontId="6" fillId="8" borderId="130" xfId="7" applyNumberFormat="1" applyFont="1" applyFill="1" applyBorder="1" applyAlignment="1">
      <alignment horizontal="centerContinuous" vertical="center" shrinkToFit="1"/>
    </xf>
    <xf numFmtId="184" fontId="8" fillId="8" borderId="128" xfId="7" applyNumberFormat="1" applyFont="1" applyFill="1" applyBorder="1" applyAlignment="1">
      <alignment horizontal="centerContinuous" vertical="center" shrinkToFit="1"/>
    </xf>
    <xf numFmtId="178" fontId="13" fillId="0" borderId="130" xfId="7" applyNumberFormat="1" applyFont="1" applyBorder="1" applyAlignment="1">
      <alignment horizontal="center" vertical="center"/>
    </xf>
    <xf numFmtId="184" fontId="7" fillId="8" borderId="128" xfId="7" applyNumberFormat="1" applyFont="1" applyFill="1" applyBorder="1" applyAlignment="1">
      <alignment horizontal="center" vertical="center"/>
    </xf>
    <xf numFmtId="178" fontId="13" fillId="0" borderId="153" xfId="7" applyNumberFormat="1" applyFont="1" applyBorder="1" applyAlignment="1">
      <alignment horizontal="center" vertical="center"/>
    </xf>
    <xf numFmtId="184" fontId="7" fillId="8" borderId="145" xfId="7" applyNumberFormat="1" applyFont="1" applyFill="1" applyBorder="1" applyAlignment="1">
      <alignment horizontal="center" vertical="center"/>
    </xf>
    <xf numFmtId="178" fontId="13" fillId="0" borderId="159" xfId="7" applyNumberFormat="1" applyFont="1" applyBorder="1" applyAlignment="1">
      <alignment horizontal="center" vertical="center"/>
    </xf>
    <xf numFmtId="184" fontId="8" fillId="8" borderId="160" xfId="7" applyNumberFormat="1" applyFont="1" applyFill="1" applyBorder="1" applyAlignment="1">
      <alignment horizontal="center" vertical="center"/>
    </xf>
    <xf numFmtId="178" fontId="13" fillId="0" borderId="21" xfId="7" applyNumberFormat="1" applyFont="1" applyBorder="1" applyAlignment="1">
      <alignment horizontal="center" vertical="center"/>
    </xf>
    <xf numFmtId="184" fontId="8" fillId="8" borderId="26" xfId="7" applyNumberFormat="1" applyFont="1" applyFill="1" applyBorder="1" applyAlignment="1">
      <alignment horizontal="center" vertical="center"/>
    </xf>
    <xf numFmtId="182" fontId="6" fillId="9" borderId="128" xfId="7" applyNumberFormat="1" applyFont="1" applyFill="1" applyBorder="1" applyAlignment="1">
      <alignment horizontal="centerContinuous" vertical="center" shrinkToFit="1"/>
    </xf>
    <xf numFmtId="178" fontId="6" fillId="9" borderId="130" xfId="7" applyNumberFormat="1" applyFont="1" applyFill="1" applyBorder="1" applyAlignment="1">
      <alignment horizontal="centerContinuous" vertical="center" shrinkToFit="1"/>
    </xf>
    <xf numFmtId="184" fontId="8" fillId="9" borderId="128" xfId="7" applyNumberFormat="1" applyFont="1" applyFill="1" applyBorder="1" applyAlignment="1">
      <alignment horizontal="centerContinuous" vertical="center" shrinkToFit="1"/>
    </xf>
    <xf numFmtId="184" fontId="7" fillId="9" borderId="128" xfId="7" applyNumberFormat="1" applyFont="1" applyFill="1" applyBorder="1" applyAlignment="1">
      <alignment horizontal="center" vertical="center"/>
    </xf>
    <xf numFmtId="178" fontId="13" fillId="0" borderId="169" xfId="7" applyNumberFormat="1" applyFont="1" applyBorder="1" applyAlignment="1">
      <alignment horizontal="center" vertical="center"/>
    </xf>
    <xf numFmtId="182" fontId="13" fillId="0" borderId="208" xfId="7" applyNumberFormat="1" applyFont="1" applyBorder="1" applyAlignment="1">
      <alignment horizontal="center" vertical="center"/>
    </xf>
    <xf numFmtId="184" fontId="7" fillId="9" borderId="208" xfId="7" applyNumberFormat="1" applyFont="1" applyFill="1" applyBorder="1" applyAlignment="1">
      <alignment horizontal="center" vertical="center"/>
    </xf>
    <xf numFmtId="178" fontId="13" fillId="0" borderId="170" xfId="7" applyNumberFormat="1" applyFont="1" applyBorder="1" applyAlignment="1">
      <alignment horizontal="center" vertical="center"/>
    </xf>
    <xf numFmtId="182" fontId="13" fillId="0" borderId="209" xfId="7" applyNumberFormat="1" applyFont="1" applyBorder="1" applyAlignment="1">
      <alignment horizontal="center" vertical="center"/>
    </xf>
    <xf numFmtId="184" fontId="8" fillId="9" borderId="209" xfId="7" applyNumberFormat="1" applyFont="1" applyFill="1" applyBorder="1" applyAlignment="1">
      <alignment horizontal="center" vertical="center"/>
    </xf>
    <xf numFmtId="184" fontId="8" fillId="9" borderId="26" xfId="7" applyNumberFormat="1" applyFont="1" applyFill="1" applyBorder="1" applyAlignment="1">
      <alignment horizontal="center" vertical="center"/>
    </xf>
    <xf numFmtId="182" fontId="6" fillId="7" borderId="128" xfId="7" applyNumberFormat="1" applyFont="1" applyFill="1" applyBorder="1" applyAlignment="1">
      <alignment horizontal="centerContinuous" vertical="center" shrinkToFit="1"/>
    </xf>
    <xf numFmtId="178" fontId="6" fillId="7" borderId="130" xfId="7" applyNumberFormat="1" applyFont="1" applyFill="1" applyBorder="1" applyAlignment="1">
      <alignment horizontal="centerContinuous" vertical="center" shrinkToFit="1"/>
    </xf>
    <xf numFmtId="184" fontId="8" fillId="7" borderId="128" xfId="7" applyNumberFormat="1" applyFont="1" applyFill="1" applyBorder="1" applyAlignment="1">
      <alignment horizontal="centerContinuous" vertical="center" shrinkToFit="1"/>
    </xf>
    <xf numFmtId="184" fontId="7" fillId="7" borderId="128" xfId="7" applyNumberFormat="1" applyFont="1" applyFill="1" applyBorder="1" applyAlignment="1">
      <alignment horizontal="center" vertical="center"/>
    </xf>
    <xf numFmtId="184" fontId="7" fillId="7" borderId="208" xfId="7" applyNumberFormat="1" applyFont="1" applyFill="1" applyBorder="1" applyAlignment="1">
      <alignment horizontal="center" vertical="center"/>
    </xf>
    <xf numFmtId="184" fontId="8" fillId="7" borderId="209" xfId="7" applyNumberFormat="1" applyFont="1" applyFill="1" applyBorder="1" applyAlignment="1">
      <alignment horizontal="center" vertical="center"/>
    </xf>
    <xf numFmtId="184" fontId="8" fillId="7" borderId="26" xfId="7" applyNumberFormat="1" applyFont="1" applyFill="1" applyBorder="1" applyAlignment="1">
      <alignment horizontal="center" vertical="center"/>
    </xf>
    <xf numFmtId="178" fontId="0" fillId="0" borderId="0" xfId="0" applyNumberFormat="1">
      <alignment vertical="center"/>
    </xf>
    <xf numFmtId="0" fontId="16" fillId="0" borderId="129" xfId="0" applyFont="1" applyBorder="1" applyAlignment="1">
      <alignment horizontal="left" vertical="center" wrapText="1"/>
    </xf>
    <xf numFmtId="0" fontId="16" fillId="0" borderId="223" xfId="0" applyFont="1" applyBorder="1" applyAlignment="1">
      <alignment vertical="center" wrapText="1"/>
    </xf>
    <xf numFmtId="0" fontId="16" fillId="0" borderId="151" xfId="0" applyFont="1" applyBorder="1">
      <alignment vertical="center"/>
    </xf>
    <xf numFmtId="0" fontId="16" fillId="0" borderId="217" xfId="0" applyFont="1" applyBorder="1">
      <alignment vertical="center"/>
    </xf>
    <xf numFmtId="0" fontId="16" fillId="0" borderId="161" xfId="0" applyFont="1" applyBorder="1">
      <alignment vertical="center"/>
    </xf>
    <xf numFmtId="0" fontId="16" fillId="0" borderId="154" xfId="0" applyFont="1" applyBorder="1">
      <alignment vertical="center"/>
    </xf>
    <xf numFmtId="0" fontId="16" fillId="0" borderId="222" xfId="0" applyFont="1" applyBorder="1" applyAlignment="1">
      <alignment vertical="top"/>
    </xf>
    <xf numFmtId="176" fontId="0" fillId="0" borderId="0" xfId="0" applyNumberFormat="1">
      <alignment vertical="center"/>
    </xf>
    <xf numFmtId="0" fontId="16" fillId="0" borderId="234" xfId="0" applyFont="1" applyBorder="1">
      <alignment vertical="center"/>
    </xf>
    <xf numFmtId="0" fontId="16" fillId="0" borderId="235" xfId="0" applyFont="1" applyBorder="1">
      <alignment vertical="center"/>
    </xf>
    <xf numFmtId="0" fontId="3" fillId="0" borderId="210" xfId="0" applyFont="1" applyBorder="1" applyAlignment="1">
      <alignment horizontal="center" vertical="center"/>
    </xf>
    <xf numFmtId="0" fontId="16" fillId="0" borderId="218" xfId="0" applyFont="1" applyBorder="1">
      <alignment vertical="center"/>
    </xf>
    <xf numFmtId="0" fontId="16" fillId="0" borderId="219" xfId="0" applyFont="1" applyBorder="1">
      <alignment vertical="center"/>
    </xf>
    <xf numFmtId="0" fontId="16" fillId="0" borderId="224" xfId="0" applyFont="1" applyBorder="1" applyAlignment="1">
      <alignment horizontal="center" vertical="center"/>
    </xf>
    <xf numFmtId="0" fontId="16" fillId="0" borderId="165" xfId="0" applyFont="1" applyBorder="1">
      <alignment vertical="center"/>
    </xf>
    <xf numFmtId="0" fontId="16" fillId="0" borderId="220" xfId="0" applyFont="1" applyBorder="1">
      <alignment vertical="center"/>
    </xf>
    <xf numFmtId="0" fontId="16" fillId="0" borderId="225" xfId="0" applyFont="1" applyBorder="1" applyAlignment="1">
      <alignment horizontal="center" vertical="center" wrapText="1"/>
    </xf>
    <xf numFmtId="0" fontId="16" fillId="0" borderId="227" xfId="0" applyFont="1" applyBorder="1" applyAlignment="1">
      <alignment horizontal="center" vertical="center"/>
    </xf>
    <xf numFmtId="0" fontId="16" fillId="0" borderId="236" xfId="0" applyFont="1" applyBorder="1">
      <alignment vertical="center"/>
    </xf>
    <xf numFmtId="0" fontId="16" fillId="0" borderId="227" xfId="0" applyFont="1" applyBorder="1">
      <alignment vertical="center"/>
    </xf>
    <xf numFmtId="0" fontId="16" fillId="0" borderId="228" xfId="0" applyFont="1" applyBorder="1">
      <alignment vertical="center"/>
    </xf>
    <xf numFmtId="0" fontId="16" fillId="0" borderId="16" xfId="0" applyFont="1" applyBorder="1" applyAlignment="1">
      <alignment horizontal="center" vertical="center"/>
    </xf>
    <xf numFmtId="0" fontId="16" fillId="0" borderId="129" xfId="0" applyFont="1" applyBorder="1">
      <alignment vertical="center"/>
    </xf>
    <xf numFmtId="0" fontId="16" fillId="0" borderId="16" xfId="0" applyFont="1" applyBorder="1">
      <alignment vertical="center"/>
    </xf>
    <xf numFmtId="0" fontId="16" fillId="0" borderId="230" xfId="0" applyFont="1" applyBorder="1">
      <alignment vertical="center"/>
    </xf>
    <xf numFmtId="0" fontId="16" fillId="0" borderId="232" xfId="0" applyFont="1" applyBorder="1" applyAlignment="1">
      <alignment horizontal="center" vertical="center"/>
    </xf>
    <xf numFmtId="0" fontId="16" fillId="0" borderId="237" xfId="0" applyFont="1" applyBorder="1">
      <alignment vertical="center"/>
    </xf>
    <xf numFmtId="0" fontId="16" fillId="0" borderId="232" xfId="0" applyFont="1" applyBorder="1">
      <alignment vertical="center"/>
    </xf>
    <xf numFmtId="0" fontId="16" fillId="0" borderId="232" xfId="0" applyFont="1" applyBorder="1" applyAlignment="1">
      <alignment horizontal="right" vertical="center"/>
    </xf>
    <xf numFmtId="0" fontId="16" fillId="0" borderId="233" xfId="0" applyFont="1" applyBorder="1">
      <alignment vertical="center"/>
    </xf>
    <xf numFmtId="0" fontId="3" fillId="0" borderId="0" xfId="0" applyFont="1">
      <alignment vertical="center"/>
    </xf>
    <xf numFmtId="0" fontId="3" fillId="0" borderId="226" xfId="0" applyFont="1" applyBorder="1" applyAlignment="1">
      <alignment horizontal="left" vertical="center"/>
    </xf>
    <xf numFmtId="0" fontId="16" fillId="0" borderId="229" xfId="0" applyFont="1" applyBorder="1" applyAlignment="1">
      <alignment horizontal="left" vertical="center"/>
    </xf>
    <xf numFmtId="0" fontId="16" fillId="0" borderId="231" xfId="0" applyFont="1" applyBorder="1" applyAlignment="1">
      <alignment horizontal="left" vertical="center"/>
    </xf>
    <xf numFmtId="176" fontId="53" fillId="0" borderId="165" xfId="0" applyNumberFormat="1" applyFont="1" applyBorder="1">
      <alignment vertical="center"/>
    </xf>
    <xf numFmtId="176" fontId="53" fillId="0" borderId="0" xfId="0" applyNumberFormat="1" applyFont="1">
      <alignment vertical="center"/>
    </xf>
    <xf numFmtId="176" fontId="53" fillId="0" borderId="227" xfId="0" applyNumberFormat="1" applyFont="1" applyBorder="1">
      <alignment vertical="center"/>
    </xf>
    <xf numFmtId="176" fontId="53" fillId="0" borderId="16" xfId="0" applyNumberFormat="1" applyFont="1" applyBorder="1">
      <alignment vertical="center"/>
    </xf>
    <xf numFmtId="176" fontId="53" fillId="0" borderId="232" xfId="0" applyNumberFormat="1" applyFont="1" applyBorder="1">
      <alignment vertical="center"/>
    </xf>
    <xf numFmtId="178" fontId="53" fillId="0" borderId="165" xfId="0" applyNumberFormat="1" applyFont="1" applyBorder="1">
      <alignment vertical="center"/>
    </xf>
    <xf numFmtId="178" fontId="53" fillId="3" borderId="16" xfId="0" applyNumberFormat="1" applyFont="1" applyFill="1" applyBorder="1">
      <alignment vertical="center"/>
    </xf>
    <xf numFmtId="176" fontId="53" fillId="3" borderId="16" xfId="0" applyNumberFormat="1" applyFont="1" applyFill="1" applyBorder="1">
      <alignment vertical="center"/>
    </xf>
    <xf numFmtId="0" fontId="16" fillId="0" borderId="238" xfId="0" applyFont="1" applyBorder="1" applyAlignment="1">
      <alignment horizontal="center" vertical="center" wrapText="1"/>
    </xf>
    <xf numFmtId="176" fontId="53" fillId="3" borderId="232" xfId="0" applyNumberFormat="1" applyFont="1" applyFill="1" applyBorder="1">
      <alignment vertical="center"/>
    </xf>
    <xf numFmtId="0" fontId="16" fillId="0" borderId="221" xfId="0" applyFont="1" applyBorder="1" applyAlignment="1">
      <alignment vertical="center" wrapText="1"/>
    </xf>
    <xf numFmtId="0" fontId="16" fillId="0" borderId="158" xfId="0" applyFont="1" applyBorder="1" applyAlignment="1">
      <alignment vertical="center" wrapText="1"/>
    </xf>
    <xf numFmtId="186" fontId="0" fillId="0" borderId="0" xfId="0" applyNumberFormat="1" applyAlignment="1">
      <alignment horizontal="center" vertical="center"/>
    </xf>
    <xf numFmtId="186" fontId="16" fillId="0" borderId="240" xfId="0" applyNumberFormat="1" applyFont="1" applyBorder="1" applyAlignment="1">
      <alignment horizontal="center" vertical="center"/>
    </xf>
    <xf numFmtId="186" fontId="16" fillId="0" borderId="101" xfId="0" applyNumberFormat="1" applyFont="1" applyBorder="1" applyAlignment="1">
      <alignment horizontal="center" vertical="center"/>
    </xf>
    <xf numFmtId="186" fontId="3" fillId="0" borderId="1" xfId="0" applyNumberFormat="1" applyFont="1" applyBorder="1" applyAlignment="1">
      <alignment horizontal="center" vertical="center"/>
    </xf>
    <xf numFmtId="176" fontId="16" fillId="0" borderId="241" xfId="0" applyNumberFormat="1" applyFont="1" applyBorder="1" applyAlignment="1">
      <alignment horizontal="center" vertical="center"/>
    </xf>
    <xf numFmtId="176" fontId="16" fillId="0" borderId="242" xfId="0" applyNumberFormat="1" applyFont="1" applyBorder="1" applyAlignment="1">
      <alignment horizontal="center" vertical="center"/>
    </xf>
    <xf numFmtId="176" fontId="16" fillId="0" borderId="243" xfId="0" applyNumberFormat="1" applyFont="1" applyBorder="1" applyAlignment="1">
      <alignment horizontal="center" vertical="center"/>
    </xf>
    <xf numFmtId="176" fontId="16" fillId="0" borderId="215" xfId="0" applyNumberFormat="1" applyFont="1" applyBorder="1" applyAlignment="1">
      <alignment horizontal="center" vertical="center"/>
    </xf>
    <xf numFmtId="176" fontId="16" fillId="0" borderId="239" xfId="0" applyNumberFormat="1" applyFont="1" applyBorder="1" applyAlignment="1">
      <alignment horizontal="center" vertical="center"/>
    </xf>
    <xf numFmtId="176" fontId="16" fillId="0" borderId="216" xfId="0" applyNumberFormat="1" applyFont="1" applyBorder="1" applyAlignment="1">
      <alignment horizontal="center" vertical="center"/>
    </xf>
    <xf numFmtId="0" fontId="54" fillId="0" borderId="210" xfId="0" applyFont="1" applyBorder="1" applyAlignment="1">
      <alignment horizontal="center" vertical="center"/>
    </xf>
    <xf numFmtId="0" fontId="54" fillId="0" borderId="244" xfId="0" applyFont="1" applyBorder="1" applyAlignment="1">
      <alignment horizontal="center" vertical="center" wrapText="1"/>
    </xf>
    <xf numFmtId="0" fontId="54" fillId="0" borderId="244" xfId="0" applyFont="1" applyBorder="1" applyAlignment="1">
      <alignment horizontal="center" vertical="center"/>
    </xf>
    <xf numFmtId="0" fontId="54" fillId="0" borderId="152" xfId="0" applyFont="1" applyBorder="1" applyAlignment="1">
      <alignment horizontal="center" vertical="center" wrapText="1"/>
    </xf>
    <xf numFmtId="0" fontId="3" fillId="0" borderId="0" xfId="0" applyFont="1" applyAlignment="1">
      <alignment horizontal="center" vertical="center"/>
    </xf>
    <xf numFmtId="176" fontId="53" fillId="3" borderId="239" xfId="0" applyNumberFormat="1" applyFont="1" applyFill="1" applyBorder="1" applyAlignment="1">
      <alignment horizontal="center" vertical="center"/>
    </xf>
    <xf numFmtId="186" fontId="16" fillId="0" borderId="91" xfId="0" applyNumberFormat="1" applyFont="1" applyBorder="1" applyAlignment="1">
      <alignment horizontal="center" vertical="center"/>
    </xf>
    <xf numFmtId="176" fontId="16" fillId="0" borderId="211" xfId="0" applyNumberFormat="1" applyFont="1" applyBorder="1" applyAlignment="1">
      <alignment horizontal="center" vertical="center"/>
    </xf>
    <xf numFmtId="176" fontId="16" fillId="0" borderId="245" xfId="0" applyNumberFormat="1" applyFont="1" applyBorder="1" applyAlignment="1">
      <alignment horizontal="center" vertical="center"/>
    </xf>
    <xf numFmtId="176" fontId="16" fillId="0" borderId="212" xfId="0" applyNumberFormat="1" applyFont="1" applyBorder="1" applyAlignment="1">
      <alignment horizontal="center" vertical="center"/>
    </xf>
    <xf numFmtId="186" fontId="16" fillId="0" borderId="74" xfId="0" applyNumberFormat="1" applyFont="1" applyBorder="1" applyAlignment="1">
      <alignment horizontal="center" vertical="center"/>
    </xf>
    <xf numFmtId="176" fontId="16" fillId="0" borderId="246" xfId="0" applyNumberFormat="1" applyFont="1" applyBorder="1" applyAlignment="1">
      <alignment horizontal="center" vertical="center"/>
    </xf>
    <xf numFmtId="176" fontId="16" fillId="0" borderId="247" xfId="0" applyNumberFormat="1" applyFont="1" applyBorder="1" applyAlignment="1">
      <alignment horizontal="center" vertical="center"/>
    </xf>
    <xf numFmtId="176" fontId="16" fillId="0" borderId="248" xfId="0" applyNumberFormat="1" applyFont="1" applyBorder="1" applyAlignment="1">
      <alignment horizontal="center" vertical="center"/>
    </xf>
    <xf numFmtId="186" fontId="16" fillId="0" borderId="45" xfId="0" applyNumberFormat="1" applyFont="1" applyBorder="1" applyAlignment="1">
      <alignment horizontal="center" vertical="center"/>
    </xf>
    <xf numFmtId="176" fontId="16" fillId="0" borderId="213" xfId="0" applyNumberFormat="1" applyFont="1" applyBorder="1" applyAlignment="1">
      <alignment horizontal="center" vertical="center"/>
    </xf>
    <xf numFmtId="176" fontId="16" fillId="0" borderId="249" xfId="0" applyNumberFormat="1" applyFont="1" applyBorder="1" applyAlignment="1">
      <alignment horizontal="center" vertical="center"/>
    </xf>
    <xf numFmtId="176" fontId="16" fillId="0" borderId="214" xfId="0" applyNumberFormat="1" applyFont="1" applyBorder="1" applyAlignment="1">
      <alignment horizontal="center" vertical="center"/>
    </xf>
    <xf numFmtId="187" fontId="13" fillId="0" borderId="130" xfId="7" applyNumberFormat="1" applyFont="1" applyBorder="1" applyAlignment="1">
      <alignment horizontal="center" vertical="center"/>
    </xf>
    <xf numFmtId="184" fontId="11" fillId="0" borderId="42" xfId="0" applyNumberFormat="1" applyFont="1" applyBorder="1" applyAlignment="1">
      <alignment horizontal="center" vertical="center" shrinkToFit="1"/>
    </xf>
    <xf numFmtId="184" fontId="11" fillId="0" borderId="78" xfId="0" applyNumberFormat="1" applyFont="1" applyBorder="1" applyAlignment="1">
      <alignment horizontal="center" vertical="center" shrinkToFit="1"/>
    </xf>
    <xf numFmtId="184" fontId="11" fillId="0" borderId="65" xfId="0" applyNumberFormat="1" applyFont="1" applyBorder="1" applyAlignment="1">
      <alignment horizontal="center" vertical="center" shrinkToFit="1"/>
    </xf>
    <xf numFmtId="184" fontId="5" fillId="0" borderId="250" xfId="0" applyNumberFormat="1" applyFont="1" applyBorder="1" applyAlignment="1">
      <alignment horizontal="center" vertical="center" shrinkToFit="1"/>
    </xf>
    <xf numFmtId="184" fontId="5" fillId="0" borderId="122" xfId="0" applyNumberFormat="1" applyFont="1" applyBorder="1" applyAlignment="1">
      <alignment horizontal="center" vertical="center" shrinkToFit="1"/>
    </xf>
    <xf numFmtId="184" fontId="41" fillId="3" borderId="78" xfId="0" applyNumberFormat="1" applyFont="1" applyFill="1" applyBorder="1" applyAlignment="1">
      <alignment horizontal="center" vertical="center" shrinkToFit="1"/>
    </xf>
    <xf numFmtId="184" fontId="45" fillId="3" borderId="78" xfId="0" applyNumberFormat="1" applyFont="1" applyFill="1" applyBorder="1" applyAlignment="1">
      <alignment horizontal="center" vertical="center" shrinkToFit="1"/>
    </xf>
    <xf numFmtId="184" fontId="5" fillId="0" borderId="78" xfId="0" applyNumberFormat="1" applyFont="1" applyBorder="1" applyAlignment="1">
      <alignment horizontal="center" vertical="center" shrinkToFit="1"/>
    </xf>
    <xf numFmtId="184" fontId="5" fillId="0" borderId="65" xfId="0" applyNumberFormat="1" applyFont="1" applyBorder="1" applyAlignment="1">
      <alignment horizontal="center" vertical="center" shrinkToFit="1"/>
    </xf>
    <xf numFmtId="184" fontId="11" fillId="0" borderId="251" xfId="0" applyNumberFormat="1" applyFont="1" applyBorder="1" applyAlignment="1">
      <alignment horizontal="center" vertical="center" shrinkToFit="1"/>
    </xf>
    <xf numFmtId="184" fontId="52" fillId="2" borderId="78" xfId="0" applyNumberFormat="1" applyFont="1" applyFill="1" applyBorder="1" applyAlignment="1">
      <alignment horizontal="center" vertical="center" shrinkToFit="1"/>
    </xf>
    <xf numFmtId="184" fontId="5" fillId="2" borderId="78" xfId="0" applyNumberFormat="1" applyFont="1" applyFill="1" applyBorder="1" applyAlignment="1">
      <alignment horizontal="center" vertical="center" shrinkToFit="1"/>
    </xf>
    <xf numFmtId="184" fontId="0" fillId="0" borderId="17" xfId="0" applyNumberFormat="1" applyBorder="1" applyAlignment="1">
      <alignment horizontal="center" vertical="center" shrinkToFit="1"/>
    </xf>
    <xf numFmtId="176" fontId="11" fillId="0" borderId="252" xfId="0" applyNumberFormat="1" applyFont="1" applyBorder="1" applyAlignment="1">
      <alignment horizontal="center" vertical="center" shrinkToFit="1"/>
    </xf>
    <xf numFmtId="184" fontId="45" fillId="3" borderId="177" xfId="0" applyNumberFormat="1" applyFont="1" applyFill="1" applyBorder="1" applyAlignment="1">
      <alignment horizontal="center" vertical="center" shrinkToFit="1"/>
    </xf>
    <xf numFmtId="0" fontId="55" fillId="0" borderId="0" xfId="0" applyFont="1">
      <alignment vertical="center"/>
    </xf>
    <xf numFmtId="182" fontId="8" fillId="6" borderId="130" xfId="7" applyNumberFormat="1" applyFont="1" applyFill="1" applyBorder="1" applyAlignment="1">
      <alignment horizontal="centerContinuous" vertical="center" shrinkToFit="1"/>
    </xf>
    <xf numFmtId="176" fontId="8" fillId="6" borderId="151" xfId="7" applyNumberFormat="1" applyFont="1" applyFill="1" applyBorder="1" applyAlignment="1">
      <alignment horizontal="centerContinuous" vertical="center" shrinkToFit="1"/>
    </xf>
    <xf numFmtId="176" fontId="8" fillId="6" borderId="152" xfId="7" applyNumberFormat="1" applyFont="1" applyFill="1" applyBorder="1" applyAlignment="1">
      <alignment horizontal="centerContinuous" vertical="center" shrinkToFit="1"/>
    </xf>
    <xf numFmtId="0" fontId="0" fillId="0" borderId="0" xfId="0" applyAlignment="1">
      <alignment horizontal="right" vertical="center"/>
    </xf>
    <xf numFmtId="0" fontId="2" fillId="0" borderId="1" xfId="0" applyFont="1" applyBorder="1">
      <alignment vertical="center"/>
    </xf>
    <xf numFmtId="0" fontId="2" fillId="0" borderId="3" xfId="0" applyFont="1" applyBorder="1">
      <alignment vertical="center"/>
    </xf>
    <xf numFmtId="0" fontId="2" fillId="0" borderId="253" xfId="0" applyFont="1" applyBorder="1">
      <alignment vertical="center"/>
    </xf>
    <xf numFmtId="0" fontId="16" fillId="0" borderId="2" xfId="0" applyFont="1" applyBorder="1">
      <alignment vertical="center"/>
    </xf>
    <xf numFmtId="0" fontId="16" fillId="0" borderId="4"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254" xfId="0" applyFont="1" applyBorder="1">
      <alignment vertical="center"/>
    </xf>
    <xf numFmtId="0" fontId="16" fillId="0" borderId="255" xfId="0" applyFont="1" applyBorder="1">
      <alignment vertical="center"/>
    </xf>
    <xf numFmtId="0" fontId="16" fillId="0" borderId="6" xfId="0" applyFont="1" applyBorder="1">
      <alignment vertical="center"/>
    </xf>
    <xf numFmtId="0" fontId="16" fillId="0" borderId="5" xfId="0" applyFont="1" applyBorder="1">
      <alignment vertical="center"/>
    </xf>
    <xf numFmtId="176" fontId="16" fillId="5" borderId="258" xfId="0" applyNumberFormat="1" applyFont="1" applyFill="1" applyBorder="1">
      <alignment vertical="center"/>
    </xf>
    <xf numFmtId="176" fontId="16" fillId="5" borderId="79" xfId="0" applyNumberFormat="1" applyFont="1" applyFill="1" applyBorder="1">
      <alignment vertical="center"/>
    </xf>
    <xf numFmtId="176" fontId="16" fillId="5" borderId="192" xfId="0" applyNumberFormat="1" applyFont="1" applyFill="1" applyBorder="1">
      <alignment vertical="center"/>
    </xf>
    <xf numFmtId="176" fontId="16" fillId="5" borderId="80" xfId="0" applyNumberFormat="1" applyFont="1" applyFill="1" applyBorder="1">
      <alignment vertical="center"/>
    </xf>
    <xf numFmtId="0" fontId="16" fillId="5" borderId="258" xfId="0" applyFont="1" applyFill="1" applyBorder="1" applyAlignment="1">
      <alignment horizontal="center" vertical="center"/>
    </xf>
    <xf numFmtId="176" fontId="16" fillId="0" borderId="120" xfId="0" applyNumberFormat="1" applyFont="1" applyBorder="1">
      <alignment vertical="center"/>
    </xf>
    <xf numFmtId="176" fontId="16" fillId="0" borderId="14" xfId="0" applyNumberFormat="1" applyFont="1" applyBorder="1">
      <alignment vertical="center"/>
    </xf>
    <xf numFmtId="176" fontId="16" fillId="0" borderId="149" xfId="0" applyNumberFormat="1" applyFont="1" applyBorder="1">
      <alignment vertical="center"/>
    </xf>
    <xf numFmtId="176" fontId="16" fillId="0" borderId="15" xfId="0" applyNumberFormat="1" applyFont="1" applyBorder="1">
      <alignment vertical="center"/>
    </xf>
    <xf numFmtId="0" fontId="16" fillId="0" borderId="120" xfId="0" applyFont="1" applyBorder="1" applyAlignment="1">
      <alignment horizontal="center" vertical="center"/>
    </xf>
    <xf numFmtId="176" fontId="16" fillId="0" borderId="258" xfId="0" applyNumberFormat="1" applyFont="1" applyBorder="1">
      <alignment vertical="center"/>
    </xf>
    <xf numFmtId="176" fontId="16" fillId="0" borderId="79" xfId="0" applyNumberFormat="1" applyFont="1" applyBorder="1">
      <alignment vertical="center"/>
    </xf>
    <xf numFmtId="176" fontId="16" fillId="0" borderId="192" xfId="0" applyNumberFormat="1" applyFont="1" applyBorder="1">
      <alignment vertical="center"/>
    </xf>
    <xf numFmtId="0" fontId="16" fillId="0" borderId="258" xfId="0" applyFont="1" applyBorder="1" applyAlignment="1">
      <alignment horizontal="center" vertical="center"/>
    </xf>
    <xf numFmtId="176" fontId="16" fillId="5" borderId="148" xfId="0" applyNumberFormat="1" applyFont="1" applyFill="1" applyBorder="1">
      <alignment vertical="center"/>
    </xf>
    <xf numFmtId="176" fontId="16" fillId="5" borderId="73" xfId="0" applyNumberFormat="1" applyFont="1" applyFill="1" applyBorder="1">
      <alignment vertical="center"/>
    </xf>
    <xf numFmtId="176" fontId="16" fillId="5" borderId="18" xfId="0" applyNumberFormat="1" applyFont="1" applyFill="1" applyBorder="1">
      <alignment vertical="center"/>
    </xf>
    <xf numFmtId="0" fontId="16" fillId="5" borderId="148" xfId="0" applyFont="1" applyFill="1" applyBorder="1" applyAlignment="1">
      <alignment horizontal="center" vertical="center"/>
    </xf>
    <xf numFmtId="176" fontId="16" fillId="5" borderId="87" xfId="0" applyNumberFormat="1" applyFont="1" applyFill="1" applyBorder="1">
      <alignment vertical="center"/>
    </xf>
    <xf numFmtId="0" fontId="16" fillId="5" borderId="260" xfId="0" applyFont="1" applyFill="1" applyBorder="1" applyAlignment="1">
      <alignment horizontal="center" vertical="center"/>
    </xf>
    <xf numFmtId="0" fontId="16" fillId="0" borderId="110" xfId="0" applyFont="1" applyBorder="1">
      <alignment vertical="center"/>
    </xf>
    <xf numFmtId="0" fontId="16" fillId="5" borderId="115" xfId="0" applyFont="1" applyFill="1" applyBorder="1">
      <alignment vertical="center"/>
    </xf>
    <xf numFmtId="0" fontId="16" fillId="0" borderId="27" xfId="0" applyFont="1" applyBorder="1">
      <alignment vertical="center"/>
    </xf>
    <xf numFmtId="0" fontId="16" fillId="0" borderId="115" xfId="0" applyFont="1" applyBorder="1">
      <alignment vertical="center"/>
    </xf>
    <xf numFmtId="0" fontId="16" fillId="5" borderId="191" xfId="0" applyFont="1" applyFill="1" applyBorder="1">
      <alignment vertical="center"/>
    </xf>
    <xf numFmtId="0" fontId="16" fillId="5" borderId="117" xfId="0" applyFont="1" applyFill="1" applyBorder="1">
      <alignment vertical="center"/>
    </xf>
    <xf numFmtId="0" fontId="16" fillId="0" borderId="263" xfId="0" applyFont="1" applyBorder="1">
      <alignment vertical="center"/>
    </xf>
    <xf numFmtId="0" fontId="16" fillId="0" borderId="121" xfId="0" applyFont="1" applyBorder="1">
      <alignment vertical="center"/>
    </xf>
    <xf numFmtId="0" fontId="2" fillId="0" borderId="0" xfId="0" applyFont="1">
      <alignment vertical="center"/>
    </xf>
    <xf numFmtId="0" fontId="56" fillId="0" borderId="0" xfId="0" applyFont="1">
      <alignment vertical="center"/>
    </xf>
    <xf numFmtId="0" fontId="16" fillId="0" borderId="10" xfId="0" applyFont="1" applyBorder="1" applyAlignment="1">
      <alignment horizontal="center" vertical="center"/>
    </xf>
    <xf numFmtId="0" fontId="16" fillId="0" borderId="257" xfId="0" applyFont="1" applyBorder="1" applyAlignment="1">
      <alignment horizontal="center" vertical="center"/>
    </xf>
    <xf numFmtId="0" fontId="16" fillId="0" borderId="153" xfId="0" applyFont="1" applyBorder="1" applyAlignment="1">
      <alignment horizontal="center" vertical="center"/>
    </xf>
    <xf numFmtId="0" fontId="16" fillId="5" borderId="193" xfId="0" applyFont="1" applyFill="1" applyBorder="1" applyAlignment="1">
      <alignment horizontal="center" vertical="center"/>
    </xf>
    <xf numFmtId="0" fontId="16" fillId="0" borderId="29" xfId="0" applyFont="1" applyBorder="1" applyAlignment="1">
      <alignment horizontal="center" vertical="center"/>
    </xf>
    <xf numFmtId="0" fontId="16" fillId="0" borderId="193" xfId="0" applyFont="1" applyBorder="1" applyAlignment="1">
      <alignment horizontal="center" vertical="center"/>
    </xf>
    <xf numFmtId="0" fontId="16" fillId="0" borderId="130" xfId="0" applyFont="1" applyBorder="1" applyAlignment="1">
      <alignment horizontal="center" vertical="center"/>
    </xf>
    <xf numFmtId="0" fontId="16" fillId="5" borderId="188" xfId="0" applyFont="1" applyFill="1" applyBorder="1" applyAlignment="1">
      <alignment horizontal="center" vertical="center"/>
    </xf>
    <xf numFmtId="0" fontId="16" fillId="0" borderId="101" xfId="0" applyFont="1" applyBorder="1" applyAlignment="1">
      <alignment horizontal="center" vertical="center"/>
    </xf>
    <xf numFmtId="0" fontId="16" fillId="0" borderId="239" xfId="0" applyFont="1" applyBorder="1" applyAlignment="1">
      <alignment horizontal="center" vertical="center"/>
    </xf>
    <xf numFmtId="0" fontId="16" fillId="5" borderId="259" xfId="0" applyFont="1" applyFill="1" applyBorder="1" applyAlignment="1">
      <alignment horizontal="center" vertical="center"/>
    </xf>
    <xf numFmtId="0" fontId="54" fillId="0" borderId="0" xfId="0" applyFont="1">
      <alignment vertical="center"/>
    </xf>
    <xf numFmtId="0" fontId="13" fillId="0" borderId="11" xfId="7" applyFont="1" applyBorder="1" applyAlignment="1">
      <alignment horizontal="center" vertical="center"/>
    </xf>
    <xf numFmtId="183" fontId="13" fillId="0" borderId="11" xfId="7" applyNumberFormat="1" applyFont="1" applyBorder="1" applyAlignment="1">
      <alignment horizontal="center" vertical="center"/>
    </xf>
    <xf numFmtId="184" fontId="13" fillId="0" borderId="11" xfId="7" applyNumberFormat="1" applyFont="1" applyBorder="1" applyAlignment="1">
      <alignment horizontal="center" vertical="center"/>
    </xf>
    <xf numFmtId="0" fontId="21" fillId="0" borderId="0" xfId="7" applyFont="1" applyAlignment="1">
      <alignment horizontal="left" vertical="center"/>
    </xf>
    <xf numFmtId="184" fontId="11" fillId="0" borderId="0" xfId="7" applyNumberFormat="1" applyFont="1" applyAlignment="1">
      <alignment horizontal="center" vertical="center"/>
    </xf>
    <xf numFmtId="178" fontId="11" fillId="8" borderId="130" xfId="7" applyNumberFormat="1" applyFont="1" applyFill="1" applyBorder="1" applyAlignment="1">
      <alignment horizontal="centerContinuous" vertical="center" shrinkToFit="1"/>
    </xf>
    <xf numFmtId="184" fontId="11" fillId="8" borderId="130" xfId="7" applyNumberFormat="1" applyFont="1" applyFill="1" applyBorder="1" applyAlignment="1">
      <alignment horizontal="center" vertical="center"/>
    </xf>
    <xf numFmtId="184" fontId="11" fillId="8" borderId="153" xfId="7" applyNumberFormat="1" applyFont="1" applyFill="1" applyBorder="1" applyAlignment="1">
      <alignment horizontal="center" vertical="center"/>
    </xf>
    <xf numFmtId="184" fontId="11" fillId="8" borderId="159" xfId="7" applyNumberFormat="1" applyFont="1" applyFill="1" applyBorder="1" applyAlignment="1">
      <alignment horizontal="center" vertical="center"/>
    </xf>
    <xf numFmtId="184" fontId="11" fillId="8" borderId="21" xfId="7" applyNumberFormat="1" applyFont="1" applyFill="1" applyBorder="1" applyAlignment="1">
      <alignment horizontal="center" vertical="center"/>
    </xf>
    <xf numFmtId="0" fontId="11" fillId="0" borderId="0" xfId="7" applyFont="1">
      <alignment vertical="center"/>
    </xf>
    <xf numFmtId="178" fontId="11" fillId="9" borderId="130" xfId="7" applyNumberFormat="1" applyFont="1" applyFill="1" applyBorder="1" applyAlignment="1">
      <alignment horizontal="centerContinuous" vertical="center" shrinkToFit="1"/>
    </xf>
    <xf numFmtId="184" fontId="11" fillId="9" borderId="130" xfId="7" applyNumberFormat="1" applyFont="1" applyFill="1" applyBorder="1" applyAlignment="1">
      <alignment horizontal="center" vertical="center"/>
    </xf>
    <xf numFmtId="184" fontId="11" fillId="9" borderId="169" xfId="7" applyNumberFormat="1" applyFont="1" applyFill="1" applyBorder="1" applyAlignment="1">
      <alignment horizontal="center" vertical="center"/>
    </xf>
    <xf numFmtId="184" fontId="11" fillId="9" borderId="170" xfId="7" applyNumberFormat="1" applyFont="1" applyFill="1" applyBorder="1" applyAlignment="1">
      <alignment horizontal="center" vertical="center"/>
    </xf>
    <xf numFmtId="184" fontId="11" fillId="9" borderId="21" xfId="7" applyNumberFormat="1" applyFont="1" applyFill="1" applyBorder="1" applyAlignment="1">
      <alignment horizontal="center" vertical="center"/>
    </xf>
    <xf numFmtId="178" fontId="11" fillId="7" borderId="130" xfId="7" applyNumberFormat="1" applyFont="1" applyFill="1" applyBorder="1" applyAlignment="1">
      <alignment horizontal="centerContinuous" vertical="center" shrinkToFit="1"/>
    </xf>
    <xf numFmtId="184" fontId="11" fillId="7" borderId="130" xfId="7" applyNumberFormat="1" applyFont="1" applyFill="1" applyBorder="1" applyAlignment="1">
      <alignment horizontal="center" vertical="center"/>
    </xf>
    <xf numFmtId="184" fontId="11" fillId="7" borderId="169" xfId="7" applyNumberFormat="1" applyFont="1" applyFill="1" applyBorder="1" applyAlignment="1">
      <alignment horizontal="center" vertical="center"/>
    </xf>
    <xf numFmtId="184" fontId="11" fillId="7" borderId="170" xfId="7" applyNumberFormat="1" applyFont="1" applyFill="1" applyBorder="1" applyAlignment="1">
      <alignment horizontal="center" vertical="center"/>
    </xf>
    <xf numFmtId="184" fontId="11" fillId="7" borderId="21" xfId="7" applyNumberFormat="1" applyFont="1" applyFill="1" applyBorder="1" applyAlignment="1">
      <alignment horizontal="center" vertical="center"/>
    </xf>
    <xf numFmtId="184" fontId="11" fillId="10" borderId="130" xfId="7" applyNumberFormat="1" applyFont="1" applyFill="1" applyBorder="1" applyAlignment="1">
      <alignment horizontal="centerContinuous" vertical="center" shrinkToFit="1"/>
    </xf>
    <xf numFmtId="184" fontId="11" fillId="10" borderId="130" xfId="7" applyNumberFormat="1" applyFont="1" applyFill="1" applyBorder="1" applyAlignment="1">
      <alignment horizontal="center" vertical="center"/>
    </xf>
    <xf numFmtId="184" fontId="11" fillId="10" borderId="169" xfId="7" applyNumberFormat="1" applyFont="1" applyFill="1" applyBorder="1" applyAlignment="1">
      <alignment horizontal="center" vertical="center"/>
    </xf>
    <xf numFmtId="184" fontId="11" fillId="10" borderId="170" xfId="7" applyNumberFormat="1" applyFont="1" applyFill="1" applyBorder="1" applyAlignment="1">
      <alignment horizontal="center" vertical="center"/>
    </xf>
    <xf numFmtId="184" fontId="11" fillId="10" borderId="21" xfId="7" applyNumberFormat="1" applyFont="1" applyFill="1" applyBorder="1" applyAlignment="1">
      <alignment horizontal="center" vertical="center"/>
    </xf>
    <xf numFmtId="0" fontId="11" fillId="0" borderId="11" xfId="7" applyFont="1" applyBorder="1">
      <alignment vertical="center"/>
    </xf>
    <xf numFmtId="184" fontId="11" fillId="6" borderId="130" xfId="7" applyNumberFormat="1" applyFont="1" applyFill="1" applyBorder="1" applyAlignment="1">
      <alignment horizontal="centerContinuous" vertical="center" shrinkToFit="1"/>
    </xf>
    <xf numFmtId="184" fontId="11" fillId="6" borderId="130" xfId="7" applyNumberFormat="1" applyFont="1" applyFill="1" applyBorder="1" applyAlignment="1">
      <alignment horizontal="center" vertical="center"/>
    </xf>
    <xf numFmtId="184" fontId="11" fillId="6" borderId="169" xfId="7" applyNumberFormat="1" applyFont="1" applyFill="1" applyBorder="1" applyAlignment="1">
      <alignment horizontal="center" vertical="center"/>
    </xf>
    <xf numFmtId="184" fontId="11" fillId="6" borderId="170" xfId="7" applyNumberFormat="1" applyFont="1" applyFill="1" applyBorder="1" applyAlignment="1">
      <alignment horizontal="center" vertical="center"/>
    </xf>
    <xf numFmtId="184" fontId="11" fillId="6" borderId="21" xfId="7" applyNumberFormat="1" applyFont="1" applyFill="1" applyBorder="1" applyAlignment="1">
      <alignment horizontal="center" vertical="center"/>
    </xf>
    <xf numFmtId="178" fontId="11" fillId="0" borderId="0" xfId="7" applyNumberFormat="1" applyFont="1" applyAlignment="1">
      <alignment horizontal="center" vertical="center"/>
    </xf>
    <xf numFmtId="178" fontId="11" fillId="5" borderId="130" xfId="7" applyNumberFormat="1" applyFont="1" applyFill="1" applyBorder="1" applyAlignment="1">
      <alignment horizontal="centerContinuous" vertical="center" shrinkToFit="1"/>
    </xf>
    <xf numFmtId="178" fontId="11" fillId="5" borderId="130" xfId="7" applyNumberFormat="1" applyFont="1" applyFill="1" applyBorder="1" applyAlignment="1">
      <alignment horizontal="center" vertical="center"/>
    </xf>
    <xf numFmtId="178" fontId="11" fillId="5" borderId="153" xfId="7" applyNumberFormat="1" applyFont="1" applyFill="1" applyBorder="1" applyAlignment="1">
      <alignment horizontal="center" vertical="center"/>
    </xf>
    <xf numFmtId="178" fontId="11" fillId="5" borderId="159" xfId="7" applyNumberFormat="1" applyFont="1" applyFill="1" applyBorder="1" applyAlignment="1">
      <alignment horizontal="center" vertical="center"/>
    </xf>
    <xf numFmtId="178" fontId="11" fillId="5" borderId="21" xfId="7" applyNumberFormat="1" applyFont="1" applyFill="1" applyBorder="1" applyAlignment="1">
      <alignment horizontal="center" vertical="center"/>
    </xf>
    <xf numFmtId="0" fontId="5" fillId="0" borderId="0" xfId="7" applyFont="1">
      <alignment vertical="center"/>
    </xf>
    <xf numFmtId="178" fontId="11" fillId="0" borderId="11" xfId="7" applyNumberFormat="1" applyFont="1" applyBorder="1" applyAlignment="1">
      <alignment horizontal="center" vertical="center"/>
    </xf>
    <xf numFmtId="182" fontId="8" fillId="0" borderId="128" xfId="7" applyNumberFormat="1" applyFont="1" applyBorder="1" applyAlignment="1">
      <alignment horizontal="center" vertical="center"/>
    </xf>
    <xf numFmtId="182" fontId="8" fillId="0" borderId="145" xfId="7" applyNumberFormat="1" applyFont="1" applyBorder="1" applyAlignment="1">
      <alignment horizontal="center" vertical="center"/>
    </xf>
    <xf numFmtId="182" fontId="8" fillId="0" borderId="160" xfId="7" applyNumberFormat="1" applyFont="1" applyBorder="1" applyAlignment="1">
      <alignment horizontal="center" vertical="center"/>
    </xf>
    <xf numFmtId="182" fontId="8" fillId="0" borderId="26" xfId="7" applyNumberFormat="1" applyFont="1" applyBorder="1" applyAlignment="1">
      <alignment horizontal="center" vertical="center"/>
    </xf>
    <xf numFmtId="182" fontId="8" fillId="0" borderId="11" xfId="7" applyNumberFormat="1" applyFont="1" applyBorder="1" applyAlignment="1">
      <alignment horizontal="center" vertical="center"/>
    </xf>
    <xf numFmtId="182" fontId="8" fillId="0" borderId="130" xfId="7" applyNumberFormat="1" applyFont="1" applyBorder="1" applyAlignment="1">
      <alignment horizontal="center" vertical="center"/>
    </xf>
    <xf numFmtId="182" fontId="8" fillId="0" borderId="153" xfId="7" applyNumberFormat="1" applyFont="1" applyBorder="1" applyAlignment="1">
      <alignment horizontal="center" vertical="center"/>
    </xf>
    <xf numFmtId="182" fontId="8" fillId="0" borderId="159" xfId="7" applyNumberFormat="1" applyFont="1" applyBorder="1" applyAlignment="1">
      <alignment horizontal="center" vertical="center"/>
    </xf>
    <xf numFmtId="182" fontId="8" fillId="0" borderId="21" xfId="7" applyNumberFormat="1" applyFont="1" applyBorder="1" applyAlignment="1">
      <alignment horizontal="center" vertical="center"/>
    </xf>
    <xf numFmtId="182" fontId="8" fillId="0" borderId="169" xfId="7" applyNumberFormat="1" applyFont="1" applyBorder="1" applyAlignment="1">
      <alignment horizontal="center" vertical="center"/>
    </xf>
    <xf numFmtId="182" fontId="8" fillId="0" borderId="170" xfId="7" applyNumberFormat="1" applyFont="1" applyBorder="1" applyAlignment="1">
      <alignment horizontal="center" vertical="center"/>
    </xf>
    <xf numFmtId="0" fontId="6" fillId="0" borderId="11" xfId="7" applyFont="1" applyBorder="1">
      <alignment vertical="center"/>
    </xf>
    <xf numFmtId="176" fontId="11" fillId="0" borderId="0" xfId="7" applyNumberFormat="1" applyFont="1" applyAlignment="1">
      <alignment horizontal="center" vertical="center"/>
    </xf>
    <xf numFmtId="176" fontId="11" fillId="8" borderId="130" xfId="7" applyNumberFormat="1" applyFont="1" applyFill="1" applyBorder="1" applyAlignment="1">
      <alignment horizontal="centerContinuous" vertical="center" shrinkToFit="1"/>
    </xf>
    <xf numFmtId="176" fontId="11" fillId="0" borderId="130" xfId="7" applyNumberFormat="1" applyFont="1" applyBorder="1" applyAlignment="1">
      <alignment horizontal="center" vertical="center"/>
    </xf>
    <xf numFmtId="176" fontId="11" fillId="0" borderId="153" xfId="7" applyNumberFormat="1" applyFont="1" applyBorder="1" applyAlignment="1">
      <alignment horizontal="center" vertical="center"/>
    </xf>
    <xf numFmtId="176" fontId="11" fillId="0" borderId="159" xfId="7" applyNumberFormat="1" applyFont="1" applyBorder="1" applyAlignment="1">
      <alignment horizontal="center" vertical="center"/>
    </xf>
    <xf numFmtId="176" fontId="11" fillId="0" borderId="21" xfId="7" applyNumberFormat="1" applyFont="1" applyBorder="1" applyAlignment="1">
      <alignment horizontal="center" vertical="center"/>
    </xf>
    <xf numFmtId="176" fontId="5" fillId="0" borderId="0" xfId="7" applyNumberFormat="1" applyFont="1">
      <alignment vertical="center"/>
    </xf>
    <xf numFmtId="176" fontId="11" fillId="9" borderId="130" xfId="7" applyNumberFormat="1" applyFont="1" applyFill="1" applyBorder="1" applyAlignment="1">
      <alignment horizontal="centerContinuous" vertical="center" shrinkToFit="1"/>
    </xf>
    <xf numFmtId="176" fontId="11" fillId="0" borderId="169" xfId="7" applyNumberFormat="1" applyFont="1" applyBorder="1" applyAlignment="1">
      <alignment horizontal="center" vertical="center"/>
    </xf>
    <xf numFmtId="176" fontId="11" fillId="0" borderId="170" xfId="7" applyNumberFormat="1" applyFont="1" applyBorder="1" applyAlignment="1">
      <alignment horizontal="center" vertical="center"/>
    </xf>
    <xf numFmtId="176" fontId="11" fillId="7" borderId="130" xfId="7" applyNumberFormat="1" applyFont="1" applyFill="1" applyBorder="1" applyAlignment="1">
      <alignment horizontal="centerContinuous" vertical="center" shrinkToFit="1"/>
    </xf>
    <xf numFmtId="176" fontId="11" fillId="10" borderId="130" xfId="7" applyNumberFormat="1" applyFont="1" applyFill="1" applyBorder="1" applyAlignment="1">
      <alignment horizontal="centerContinuous" vertical="center" shrinkToFit="1"/>
    </xf>
    <xf numFmtId="176" fontId="5" fillId="0" borderId="11" xfId="7" applyNumberFormat="1" applyFont="1" applyBorder="1">
      <alignment vertical="center"/>
    </xf>
    <xf numFmtId="176" fontId="11" fillId="6" borderId="130" xfId="7" applyNumberFormat="1" applyFont="1" applyFill="1" applyBorder="1" applyAlignment="1">
      <alignment horizontal="centerContinuous" vertical="center" shrinkToFit="1"/>
    </xf>
    <xf numFmtId="0" fontId="26" fillId="0" borderId="0" xfId="7" applyFont="1" applyAlignment="1">
      <alignment horizontal="left" vertical="center"/>
    </xf>
    <xf numFmtId="0" fontId="0" fillId="0" borderId="1" xfId="0" applyBorder="1" applyAlignment="1">
      <alignment horizontal="center" vertical="center" shrinkToFit="1"/>
    </xf>
    <xf numFmtId="0" fontId="0" fillId="0" borderId="265" xfId="0" applyBorder="1" applyAlignment="1">
      <alignment horizontal="center" vertical="center" shrinkToFit="1"/>
    </xf>
    <xf numFmtId="0" fontId="0" fillId="0" borderId="266" xfId="0" applyBorder="1" applyAlignment="1">
      <alignment horizontal="center" vertical="center" shrinkToFit="1"/>
    </xf>
    <xf numFmtId="0" fontId="0" fillId="0" borderId="264" xfId="0" applyBorder="1" applyAlignment="1">
      <alignment horizontal="center" vertical="center" shrinkToFit="1"/>
    </xf>
    <xf numFmtId="0" fontId="0" fillId="0" borderId="201" xfId="0" applyBorder="1" applyAlignment="1">
      <alignment horizontal="center" vertical="center" shrinkToFit="1"/>
    </xf>
    <xf numFmtId="0" fontId="0" fillId="0" borderId="267" xfId="0" applyBorder="1" applyAlignment="1">
      <alignment horizontal="center" vertical="center" shrinkToFit="1"/>
    </xf>
    <xf numFmtId="0" fontId="0" fillId="0" borderId="268" xfId="0" applyBorder="1" applyAlignment="1">
      <alignment horizontal="center" vertical="center" shrinkToFit="1"/>
    </xf>
    <xf numFmtId="0" fontId="0" fillId="0" borderId="269" xfId="0" applyBorder="1" applyAlignment="1">
      <alignment horizontal="center" vertical="center" shrinkToFit="1"/>
    </xf>
    <xf numFmtId="0" fontId="0" fillId="0" borderId="270" xfId="0" applyBorder="1" applyAlignment="1">
      <alignment horizontal="center" vertical="center" shrinkToFit="1"/>
    </xf>
    <xf numFmtId="0" fontId="0" fillId="0" borderId="271" xfId="0" applyBorder="1" applyAlignment="1">
      <alignment horizontal="center" vertical="center" shrinkToFit="1"/>
    </xf>
    <xf numFmtId="0" fontId="0" fillId="0" borderId="206" xfId="0" applyBorder="1" applyAlignment="1">
      <alignment horizontal="center" vertical="center" shrinkToFit="1"/>
    </xf>
    <xf numFmtId="0" fontId="0" fillId="0" borderId="207" xfId="0" applyBorder="1" applyAlignment="1">
      <alignment horizontal="center" vertical="center" shrinkToFit="1"/>
    </xf>
    <xf numFmtId="0" fontId="0" fillId="0" borderId="0" xfId="0" applyAlignment="1">
      <alignment vertical="center" wrapText="1"/>
    </xf>
    <xf numFmtId="0" fontId="0" fillId="0" borderId="194" xfId="0" applyBorder="1" applyAlignment="1">
      <alignment horizontal="center" vertical="center" shrinkToFit="1"/>
    </xf>
    <xf numFmtId="0" fontId="0" fillId="0" borderId="286" xfId="0" applyBorder="1" applyAlignment="1">
      <alignment horizontal="center" vertical="center" shrinkToFit="1"/>
    </xf>
    <xf numFmtId="0" fontId="0" fillId="0" borderId="199" xfId="0" applyBorder="1" applyAlignment="1">
      <alignment horizontal="center" vertical="center" shrinkToFit="1"/>
    </xf>
    <xf numFmtId="0" fontId="0" fillId="0" borderId="200" xfId="0" applyBorder="1" applyAlignment="1">
      <alignment horizontal="center" vertical="center" shrinkToFit="1"/>
    </xf>
    <xf numFmtId="0" fontId="29" fillId="0" borderId="0" xfId="0" applyFont="1">
      <alignment vertical="center"/>
    </xf>
    <xf numFmtId="0" fontId="47" fillId="0" borderId="0" xfId="0" applyFont="1">
      <alignment vertical="center"/>
    </xf>
    <xf numFmtId="186" fontId="9" fillId="0" borderId="0" xfId="0" applyNumberFormat="1" applyFont="1" applyAlignment="1">
      <alignment horizontal="left" vertical="center"/>
    </xf>
    <xf numFmtId="0" fontId="54" fillId="0" borderId="285" xfId="0" applyFont="1" applyBorder="1">
      <alignment vertical="center"/>
    </xf>
    <xf numFmtId="0" fontId="16" fillId="0" borderId="285" xfId="0" applyFont="1" applyBorder="1">
      <alignment vertical="center"/>
    </xf>
    <xf numFmtId="176" fontId="16" fillId="5" borderId="288" xfId="0" applyNumberFormat="1" applyFont="1" applyFill="1" applyBorder="1">
      <alignment vertical="center"/>
    </xf>
    <xf numFmtId="176" fontId="16" fillId="0" borderId="277" xfId="0" applyNumberFormat="1" applyFont="1" applyBorder="1">
      <alignment vertical="center"/>
    </xf>
    <xf numFmtId="176" fontId="16" fillId="0" borderId="288" xfId="0" applyNumberFormat="1" applyFont="1" applyBorder="1">
      <alignment vertical="center"/>
    </xf>
    <xf numFmtId="176" fontId="16" fillId="5" borderId="276" xfId="0" applyNumberFormat="1" applyFont="1" applyFill="1" applyBorder="1">
      <alignment vertical="center"/>
    </xf>
    <xf numFmtId="0" fontId="54" fillId="0" borderId="287" xfId="0" applyFont="1" applyBorder="1">
      <alignment vertical="center"/>
    </xf>
    <xf numFmtId="0" fontId="58" fillId="0" borderId="0" xfId="0" applyFont="1">
      <alignment vertical="center"/>
    </xf>
    <xf numFmtId="0" fontId="7" fillId="0" borderId="297" xfId="0" applyFont="1" applyBorder="1" applyAlignment="1">
      <alignment horizontal="centerContinuous" vertical="center" shrinkToFit="1"/>
    </xf>
    <xf numFmtId="0" fontId="7" fillId="0" borderId="295" xfId="0" applyFont="1" applyBorder="1" applyAlignment="1">
      <alignment horizontal="centerContinuous" vertical="center" shrinkToFit="1"/>
    </xf>
    <xf numFmtId="0" fontId="7" fillId="0" borderId="296" xfId="0" applyFont="1" applyBorder="1" applyAlignment="1">
      <alignment horizontal="centerContinuous" vertical="center" shrinkToFit="1"/>
    </xf>
    <xf numFmtId="0" fontId="7" fillId="0" borderId="225" xfId="0" applyFont="1" applyBorder="1" applyAlignment="1">
      <alignment horizontal="centerContinuous" vertical="center" shrinkToFit="1"/>
    </xf>
    <xf numFmtId="0" fontId="7" fillId="0" borderId="130" xfId="0" applyFont="1" applyBorder="1" applyAlignment="1">
      <alignment horizontal="centerContinuous" vertical="center" shrinkToFit="1"/>
    </xf>
    <xf numFmtId="0" fontId="7" fillId="0" borderId="155" xfId="0" applyFont="1" applyBorder="1" applyAlignment="1">
      <alignment horizontal="centerContinuous" vertical="center" shrinkToFit="1"/>
    </xf>
    <xf numFmtId="0" fontId="7" fillId="0" borderId="264" xfId="0" applyFont="1" applyBorder="1" applyAlignment="1">
      <alignment horizontal="center" vertical="center"/>
    </xf>
    <xf numFmtId="0" fontId="7" fillId="0" borderId="194" xfId="0" applyFont="1" applyBorder="1" applyAlignment="1">
      <alignment horizontal="center" vertical="center"/>
    </xf>
    <xf numFmtId="0" fontId="7" fillId="0" borderId="201" xfId="0" applyFont="1" applyBorder="1" applyAlignment="1">
      <alignment horizontal="center" vertical="center"/>
    </xf>
    <xf numFmtId="5" fontId="7" fillId="0" borderId="224" xfId="0" applyNumberFormat="1" applyFont="1" applyBorder="1" applyAlignment="1">
      <alignment horizontal="center" vertical="center"/>
    </xf>
    <xf numFmtId="5" fontId="7" fillId="0" borderId="159" xfId="0" applyNumberFormat="1" applyFont="1" applyBorder="1" applyAlignment="1">
      <alignment horizontal="center" vertical="center"/>
    </xf>
    <xf numFmtId="5" fontId="7" fillId="0" borderId="162" xfId="0" applyNumberFormat="1" applyFont="1" applyBorder="1" applyAlignment="1">
      <alignment horizontal="center" vertical="center"/>
    </xf>
    <xf numFmtId="5" fontId="7" fillId="0" borderId="298" xfId="0" applyNumberFormat="1" applyFont="1" applyBorder="1" applyAlignment="1">
      <alignment horizontal="center" vertical="center"/>
    </xf>
    <xf numFmtId="5" fontId="7" fillId="0" borderId="21" xfId="0" applyNumberFormat="1" applyFont="1" applyBorder="1" applyAlignment="1">
      <alignment horizontal="center" vertical="center"/>
    </xf>
    <xf numFmtId="5" fontId="7" fillId="0" borderId="164" xfId="0" applyNumberFormat="1" applyFont="1" applyBorder="1" applyAlignment="1">
      <alignment horizontal="center" vertical="center"/>
    </xf>
    <xf numFmtId="5" fontId="7" fillId="0" borderId="299" xfId="0" applyNumberFormat="1" applyFont="1" applyBorder="1" applyAlignment="1">
      <alignment horizontal="center" vertical="center"/>
    </xf>
    <xf numFmtId="5" fontId="7" fillId="0" borderId="272" xfId="0" applyNumberFormat="1" applyFont="1" applyBorder="1" applyAlignment="1">
      <alignment horizontal="center" vertical="center"/>
    </xf>
    <xf numFmtId="5" fontId="7" fillId="0" borderId="273" xfId="0" applyNumberFormat="1" applyFont="1" applyBorder="1" applyAlignment="1">
      <alignment horizontal="center" vertical="center"/>
    </xf>
    <xf numFmtId="0" fontId="7" fillId="0" borderId="157" xfId="0" applyFont="1" applyBorder="1" applyAlignment="1">
      <alignment horizontal="centerContinuous" vertical="center" shrinkToFit="1"/>
    </xf>
    <xf numFmtId="0" fontId="7" fillId="0" borderId="300" xfId="0" applyFont="1" applyBorder="1" applyAlignment="1">
      <alignment horizontal="center" vertical="center"/>
    </xf>
    <xf numFmtId="0" fontId="11" fillId="0" borderId="0" xfId="0" applyFont="1" applyAlignment="1">
      <alignment horizontal="left" vertical="center"/>
    </xf>
    <xf numFmtId="0" fontId="7" fillId="0" borderId="5" xfId="0" applyFont="1" applyBorder="1" applyAlignment="1">
      <alignment horizontal="centerContinuous" vertical="center" shrinkToFit="1"/>
    </xf>
    <xf numFmtId="0" fontId="7" fillId="0" borderId="169" xfId="0" applyFont="1" applyBorder="1" applyAlignment="1">
      <alignment horizontal="centerContinuous" vertical="center" shrinkToFit="1"/>
    </xf>
    <xf numFmtId="0" fontId="7" fillId="0" borderId="256" xfId="0" applyFont="1" applyBorder="1" applyAlignment="1">
      <alignment horizontal="centerContinuous" vertical="center" shrinkToFit="1"/>
    </xf>
    <xf numFmtId="0" fontId="7" fillId="0" borderId="301" xfId="0" applyFont="1" applyBorder="1" applyAlignment="1">
      <alignment horizontal="centerContinuous" vertical="center" shrinkToFit="1"/>
    </xf>
    <xf numFmtId="0" fontId="7" fillId="0" borderId="302" xfId="0" applyFont="1" applyBorder="1" applyAlignment="1">
      <alignment horizontal="center" vertical="center"/>
    </xf>
    <xf numFmtId="0" fontId="7" fillId="0" borderId="303" xfId="0" applyFont="1" applyBorder="1" applyAlignment="1">
      <alignment horizontal="center" vertical="center"/>
    </xf>
    <xf numFmtId="0" fontId="59" fillId="0" borderId="1" xfId="0" applyFont="1" applyBorder="1" applyAlignment="1">
      <alignment vertical="center" wrapText="1"/>
    </xf>
    <xf numFmtId="0" fontId="59" fillId="0" borderId="281" xfId="0" applyFont="1" applyBorder="1" applyAlignment="1">
      <alignment horizontal="center" vertical="center" wrapText="1"/>
    </xf>
    <xf numFmtId="0" fontId="59" fillId="0" borderId="282" xfId="0" applyFont="1" applyBorder="1" applyAlignment="1">
      <alignment horizontal="center" vertical="center" wrapText="1"/>
    </xf>
    <xf numFmtId="0" fontId="59" fillId="0" borderId="244" xfId="0" applyFont="1" applyBorder="1" applyAlignment="1">
      <alignment horizontal="center" vertical="center" wrapText="1"/>
    </xf>
    <xf numFmtId="0" fontId="59" fillId="0" borderId="152" xfId="0" applyFont="1" applyBorder="1" applyAlignment="1">
      <alignment horizontal="center" vertical="center" wrapText="1"/>
    </xf>
    <xf numFmtId="0" fontId="18" fillId="0" borderId="280" xfId="0" applyFont="1" applyBorder="1" applyAlignment="1">
      <alignment vertical="center" wrapText="1"/>
    </xf>
    <xf numFmtId="0" fontId="18" fillId="0" borderId="44" xfId="0" applyFont="1" applyBorder="1">
      <alignment vertical="center"/>
    </xf>
    <xf numFmtId="0" fontId="18" fillId="0" borderId="44" xfId="0" applyFont="1" applyBorder="1" applyAlignment="1">
      <alignment vertical="center" wrapText="1"/>
    </xf>
    <xf numFmtId="0" fontId="18" fillId="0" borderId="81" xfId="0" applyFont="1" applyBorder="1" applyAlignment="1">
      <alignment vertical="center" wrapText="1"/>
    </xf>
    <xf numFmtId="0" fontId="18" fillId="0" borderId="91" xfId="0" applyFont="1" applyBorder="1" applyAlignment="1">
      <alignment vertical="center" wrapText="1"/>
    </xf>
    <xf numFmtId="0" fontId="27" fillId="0" borderId="95" xfId="0" applyFont="1" applyBorder="1">
      <alignment vertical="center"/>
    </xf>
    <xf numFmtId="0" fontId="18" fillId="0" borderId="229" xfId="0" applyFont="1" applyBorder="1" applyAlignment="1">
      <alignment vertical="center" wrapText="1"/>
    </xf>
    <xf numFmtId="0" fontId="18" fillId="0" borderId="290" xfId="0" applyFont="1" applyBorder="1" applyAlignment="1">
      <alignment vertical="center" wrapText="1"/>
    </xf>
    <xf numFmtId="0" fontId="18" fillId="0" borderId="7" xfId="0" applyFont="1" applyBorder="1" applyAlignment="1">
      <alignment vertical="center" wrapText="1"/>
    </xf>
    <xf numFmtId="0" fontId="27" fillId="0" borderId="95" xfId="0" applyFont="1" applyBorder="1" applyAlignment="1">
      <alignment vertical="center" wrapText="1"/>
    </xf>
    <xf numFmtId="0" fontId="18" fillId="0" borderId="201" xfId="0" applyFont="1" applyBorder="1" applyAlignment="1">
      <alignment vertical="center" wrapText="1"/>
    </xf>
    <xf numFmtId="0" fontId="27" fillId="0" borderId="277" xfId="0" applyFont="1" applyBorder="1" applyAlignment="1">
      <alignment horizontal="centerContinuous" vertical="center" shrinkToFit="1"/>
    </xf>
    <xf numFmtId="0" fontId="27" fillId="0" borderId="150" xfId="0" applyFont="1" applyBorder="1" applyAlignment="1">
      <alignment horizontal="centerContinuous" vertical="center" shrinkToFit="1"/>
    </xf>
    <xf numFmtId="0" fontId="61" fillId="2" borderId="278" xfId="0" applyFont="1" applyFill="1" applyBorder="1" applyAlignment="1">
      <alignment horizontal="centerContinuous" vertical="center" shrinkToFit="1"/>
    </xf>
    <xf numFmtId="0" fontId="61" fillId="2" borderId="279" xfId="0" applyFont="1" applyFill="1" applyBorder="1" applyAlignment="1">
      <alignment horizontal="centerContinuous" vertical="center" shrinkToFit="1"/>
    </xf>
    <xf numFmtId="176" fontId="27" fillId="0" borderId="285" xfId="0" applyNumberFormat="1" applyFont="1" applyBorder="1" applyAlignment="1">
      <alignment horizontal="centerContinuous" vertical="center" wrapText="1"/>
    </xf>
    <xf numFmtId="176" fontId="18" fillId="0" borderId="145" xfId="0" applyNumberFormat="1" applyFont="1" applyBorder="1" applyAlignment="1">
      <alignment horizontal="centerContinuous" vertical="center" wrapText="1"/>
    </xf>
    <xf numFmtId="176" fontId="27" fillId="0" borderId="153" xfId="0" applyNumberFormat="1" applyFont="1" applyBorder="1" applyAlignment="1">
      <alignment horizontal="centerContinuous" vertical="center" wrapText="1"/>
    </xf>
    <xf numFmtId="176" fontId="18" fillId="0" borderId="157" xfId="0" applyNumberFormat="1" applyFont="1" applyBorder="1" applyAlignment="1">
      <alignment horizontal="centerContinuous" vertical="center" wrapText="1"/>
    </xf>
    <xf numFmtId="0" fontId="27" fillId="0" borderId="277" xfId="0" applyFont="1" applyBorder="1" applyAlignment="1">
      <alignment horizontal="centerContinuous" vertical="center" wrapText="1"/>
    </xf>
    <xf numFmtId="0" fontId="27" fillId="0" borderId="150" xfId="0" applyFont="1" applyBorder="1" applyAlignment="1">
      <alignment horizontal="centerContinuous" vertical="center" wrapText="1"/>
    </xf>
    <xf numFmtId="0" fontId="27" fillId="0" borderId="278" xfId="0" applyFont="1" applyBorder="1" applyAlignment="1">
      <alignment horizontal="centerContinuous" vertical="center" wrapText="1"/>
    </xf>
    <xf numFmtId="0" fontId="27" fillId="0" borderId="279" xfId="0" applyFont="1" applyBorder="1" applyAlignment="1">
      <alignment horizontal="centerContinuous" vertical="center" wrapText="1"/>
    </xf>
    <xf numFmtId="0" fontId="18" fillId="0" borderId="283" xfId="0" applyFont="1" applyBorder="1" applyAlignment="1">
      <alignment horizontal="centerContinuous" vertical="center" wrapText="1"/>
    </xf>
    <xf numFmtId="0" fontId="18" fillId="0" borderId="284" xfId="0" applyFont="1" applyBorder="1" applyAlignment="1">
      <alignment horizontal="centerContinuous" vertical="center" wrapText="1"/>
    </xf>
    <xf numFmtId="0" fontId="18" fillId="0" borderId="245" xfId="0" applyFont="1" applyBorder="1" applyAlignment="1">
      <alignment horizontal="centerContinuous" vertical="center" wrapText="1"/>
    </xf>
    <xf numFmtId="0" fontId="18" fillId="0" borderId="212" xfId="0" applyFont="1" applyBorder="1" applyAlignment="1">
      <alignment horizontal="centerContinuous" vertical="center" wrapText="1"/>
    </xf>
    <xf numFmtId="0" fontId="18" fillId="0" borderId="283" xfId="0" applyFont="1" applyBorder="1" applyAlignment="1">
      <alignment horizontal="center" vertical="center" wrapText="1"/>
    </xf>
    <xf numFmtId="0" fontId="18" fillId="2" borderId="287" xfId="0" applyFont="1" applyFill="1" applyBorder="1" applyAlignment="1">
      <alignment horizontal="centerContinuous" vertical="center" shrinkToFit="1"/>
    </xf>
    <xf numFmtId="0" fontId="18" fillId="2" borderId="128" xfId="0" applyFont="1" applyFill="1" applyBorder="1" applyAlignment="1">
      <alignment horizontal="centerContinuous" vertical="center" shrinkToFit="1"/>
    </xf>
    <xf numFmtId="0" fontId="63" fillId="2" borderId="130" xfId="0" applyFont="1" applyFill="1" applyBorder="1" applyAlignment="1">
      <alignment horizontal="centerContinuous" vertical="center" shrinkToFit="1"/>
    </xf>
    <xf numFmtId="0" fontId="63" fillId="2" borderId="155" xfId="0" applyFont="1" applyFill="1" applyBorder="1" applyAlignment="1">
      <alignment horizontal="centerContinuous" vertical="center" shrinkToFit="1"/>
    </xf>
    <xf numFmtId="0" fontId="18" fillId="0" borderId="285" xfId="0" applyFont="1" applyBorder="1" applyAlignment="1">
      <alignment horizontal="centerContinuous" vertical="center" wrapText="1"/>
    </xf>
    <xf numFmtId="0" fontId="18" fillId="0" borderId="145" xfId="0" applyFont="1" applyBorder="1" applyAlignment="1">
      <alignment horizontal="centerContinuous" vertical="center" wrapText="1"/>
    </xf>
    <xf numFmtId="0" fontId="18" fillId="0" borderId="153" xfId="0" applyFont="1" applyBorder="1" applyAlignment="1">
      <alignment horizontal="centerContinuous" vertical="center" wrapText="1"/>
    </xf>
    <xf numFmtId="0" fontId="18" fillId="0" borderId="157" xfId="0" applyFont="1" applyBorder="1" applyAlignment="1">
      <alignment horizontal="centerContinuous" vertical="center" wrapText="1"/>
    </xf>
    <xf numFmtId="0" fontId="18" fillId="0" borderId="275" xfId="0" applyFont="1" applyBorder="1" applyAlignment="1">
      <alignment horizontal="centerContinuous" vertical="center" wrapText="1"/>
    </xf>
    <xf numFmtId="0" fontId="18" fillId="0" borderId="274" xfId="0" applyFont="1" applyBorder="1" applyAlignment="1">
      <alignment horizontal="centerContinuous" vertical="center" wrapText="1"/>
    </xf>
    <xf numFmtId="0" fontId="18" fillId="0" borderId="272" xfId="0" applyFont="1" applyBorder="1" applyAlignment="1">
      <alignment horizontal="centerContinuous" vertical="center"/>
    </xf>
    <xf numFmtId="0" fontId="18" fillId="0" borderId="273" xfId="0" applyFont="1" applyBorder="1" applyAlignment="1">
      <alignment horizontal="centerContinuous" vertical="center" wrapText="1"/>
    </xf>
    <xf numFmtId="0" fontId="27" fillId="2" borderId="291" xfId="0" applyFont="1" applyFill="1" applyBorder="1" applyAlignment="1">
      <alignment horizontal="centerContinuous" vertical="center" shrinkToFit="1"/>
    </xf>
    <xf numFmtId="0" fontId="18" fillId="2" borderId="292" xfId="0" applyFont="1" applyFill="1" applyBorder="1" applyAlignment="1">
      <alignment horizontal="centerContinuous" vertical="center" shrinkToFit="1"/>
    </xf>
    <xf numFmtId="0" fontId="61" fillId="2" borderId="293" xfId="0" applyFont="1" applyFill="1" applyBorder="1" applyAlignment="1">
      <alignment horizontal="centerContinuous" vertical="center" shrinkToFit="1"/>
    </xf>
    <xf numFmtId="0" fontId="63" fillId="2" borderId="294" xfId="0" applyFont="1" applyFill="1" applyBorder="1" applyAlignment="1">
      <alignment horizontal="centerContinuous" vertical="center" shrinkToFit="1"/>
    </xf>
    <xf numFmtId="0" fontId="16" fillId="0" borderId="304" xfId="0" applyFont="1" applyBorder="1" applyAlignment="1">
      <alignment horizontal="center" vertical="center"/>
    </xf>
    <xf numFmtId="0" fontId="16" fillId="0" borderId="156" xfId="0" applyFont="1" applyBorder="1" applyAlignment="1">
      <alignment horizontal="center" vertical="center"/>
    </xf>
    <xf numFmtId="0" fontId="16" fillId="0" borderId="170" xfId="0" applyFont="1" applyBorder="1" applyAlignment="1">
      <alignment horizontal="center" vertical="center"/>
    </xf>
    <xf numFmtId="0" fontId="0" fillId="0" borderId="153" xfId="0" applyBorder="1">
      <alignment vertical="center"/>
    </xf>
    <xf numFmtId="0" fontId="16" fillId="0" borderId="305" xfId="0" applyFont="1" applyBorder="1" applyAlignment="1">
      <alignment horizontal="center" vertical="center"/>
    </xf>
    <xf numFmtId="176" fontId="16" fillId="0" borderId="306" xfId="0" applyNumberFormat="1" applyFont="1" applyBorder="1">
      <alignment vertical="center"/>
    </xf>
    <xf numFmtId="176" fontId="16" fillId="0" borderId="307" xfId="0" applyNumberFormat="1" applyFont="1" applyBorder="1">
      <alignment vertical="center"/>
    </xf>
    <xf numFmtId="176" fontId="16" fillId="0" borderId="96" xfId="0" applyNumberFormat="1" applyFont="1" applyBorder="1">
      <alignment vertical="center"/>
    </xf>
    <xf numFmtId="176" fontId="16" fillId="0" borderId="121" xfId="0" applyNumberFormat="1" applyFont="1" applyBorder="1">
      <alignment vertical="center"/>
    </xf>
    <xf numFmtId="0" fontId="16" fillId="0" borderId="306" xfId="0" applyFont="1" applyBorder="1" applyAlignment="1">
      <alignment horizontal="center" vertical="center"/>
    </xf>
    <xf numFmtId="0" fontId="16" fillId="0" borderId="308" xfId="0" applyFont="1" applyBorder="1">
      <alignment vertical="center"/>
    </xf>
    <xf numFmtId="0" fontId="16" fillId="0" borderId="28" xfId="0" applyFont="1" applyBorder="1" applyAlignment="1">
      <alignment horizontal="center" vertical="center"/>
    </xf>
    <xf numFmtId="176" fontId="16" fillId="0" borderId="11" xfId="0" applyNumberFormat="1" applyFont="1" applyBorder="1">
      <alignment vertical="center"/>
    </xf>
    <xf numFmtId="176" fontId="16" fillId="0" borderId="309" xfId="0" applyNumberFormat="1" applyFont="1" applyBorder="1">
      <alignment vertical="center"/>
    </xf>
    <xf numFmtId="176" fontId="16" fillId="0" borderId="13" xfId="0" applyNumberFormat="1" applyFont="1" applyBorder="1">
      <alignment vertical="center"/>
    </xf>
    <xf numFmtId="176" fontId="16" fillId="0" borderId="310" xfId="0" applyNumberFormat="1" applyFont="1" applyBorder="1">
      <alignment vertical="center"/>
    </xf>
    <xf numFmtId="176" fontId="16" fillId="0" borderId="311" xfId="0" applyNumberFormat="1" applyFont="1" applyBorder="1">
      <alignment vertical="center"/>
    </xf>
    <xf numFmtId="0" fontId="16" fillId="0" borderId="11" xfId="0" applyFont="1" applyBorder="1" applyAlignment="1">
      <alignment horizontal="center" vertical="center"/>
    </xf>
    <xf numFmtId="0" fontId="16" fillId="0" borderId="312" xfId="0" applyFont="1" applyBorder="1">
      <alignment vertical="center"/>
    </xf>
    <xf numFmtId="0" fontId="16" fillId="5" borderId="313" xfId="0" applyFont="1" applyFill="1" applyBorder="1" applyAlignment="1">
      <alignment horizontal="center" vertical="center"/>
    </xf>
    <xf numFmtId="176" fontId="16" fillId="5" borderId="314" xfId="0" applyNumberFormat="1" applyFont="1" applyFill="1" applyBorder="1">
      <alignment vertical="center"/>
    </xf>
    <xf numFmtId="176" fontId="16" fillId="5" borderId="315" xfId="0" applyNumberFormat="1" applyFont="1" applyFill="1" applyBorder="1">
      <alignment vertical="center"/>
    </xf>
    <xf numFmtId="176" fontId="16" fillId="5" borderId="316" xfId="0" applyNumberFormat="1" applyFont="1" applyFill="1" applyBorder="1">
      <alignment vertical="center"/>
    </xf>
    <xf numFmtId="176" fontId="16" fillId="5" borderId="317" xfId="0" applyNumberFormat="1" applyFont="1" applyFill="1" applyBorder="1">
      <alignment vertical="center"/>
    </xf>
    <xf numFmtId="0" fontId="16" fillId="5" borderId="314" xfId="0" applyFont="1" applyFill="1" applyBorder="1" applyAlignment="1">
      <alignment horizontal="center" vertical="center"/>
    </xf>
    <xf numFmtId="0" fontId="16" fillId="5" borderId="113" xfId="0" applyFont="1" applyFill="1" applyBorder="1">
      <alignment vertical="center"/>
    </xf>
    <xf numFmtId="176" fontId="16" fillId="5" borderId="146" xfId="0" applyNumberFormat="1" applyFont="1" applyFill="1" applyBorder="1">
      <alignment vertical="center"/>
    </xf>
    <xf numFmtId="0" fontId="16" fillId="0" borderId="318" xfId="0" applyFont="1" applyBorder="1" applyAlignment="1">
      <alignment horizontal="center" vertical="center"/>
    </xf>
    <xf numFmtId="176" fontId="16" fillId="0" borderId="158" xfId="0" applyNumberFormat="1" applyFont="1" applyBorder="1">
      <alignment vertical="center"/>
    </xf>
    <xf numFmtId="0" fontId="16" fillId="0" borderId="165" xfId="0" applyFont="1" applyBorder="1" applyAlignment="1">
      <alignment horizontal="center" vertical="center"/>
    </xf>
    <xf numFmtId="0" fontId="16" fillId="0" borderId="270" xfId="0" applyFont="1" applyBorder="1">
      <alignment vertical="center"/>
    </xf>
    <xf numFmtId="0" fontId="16" fillId="0" borderId="221" xfId="0" applyFont="1" applyBorder="1" applyAlignment="1">
      <alignment horizontal="center" vertical="center"/>
    </xf>
    <xf numFmtId="176" fontId="16" fillId="0" borderId="16" xfId="0" applyNumberFormat="1" applyFont="1" applyBorder="1">
      <alignment vertical="center"/>
    </xf>
    <xf numFmtId="176" fontId="16" fillId="0" borderId="287" xfId="0" applyNumberFormat="1" applyFont="1" applyBorder="1">
      <alignment vertical="center"/>
    </xf>
    <xf numFmtId="176" fontId="16" fillId="0" borderId="254" xfId="0" applyNumberFormat="1" applyFont="1" applyBorder="1">
      <alignment vertical="center"/>
    </xf>
    <xf numFmtId="176" fontId="16" fillId="0" borderId="322" xfId="0" applyNumberFormat="1" applyFont="1" applyBorder="1" applyAlignment="1">
      <alignment horizontal="right" vertical="center"/>
    </xf>
    <xf numFmtId="0" fontId="16" fillId="0" borderId="323" xfId="0" applyFont="1" applyBorder="1">
      <alignment vertical="center"/>
    </xf>
    <xf numFmtId="0" fontId="16" fillId="0" borderId="324" xfId="0" applyFont="1" applyBorder="1" applyAlignment="1">
      <alignment horizontal="center" vertical="center"/>
    </xf>
    <xf numFmtId="176" fontId="16" fillId="11" borderId="260" xfId="0" applyNumberFormat="1" applyFont="1" applyFill="1" applyBorder="1">
      <alignment vertical="center"/>
    </xf>
    <xf numFmtId="176" fontId="16" fillId="11" borderId="289" xfId="0" applyNumberFormat="1" applyFont="1" applyFill="1" applyBorder="1">
      <alignment vertical="center"/>
    </xf>
    <xf numFmtId="176" fontId="16" fillId="11" borderId="261" xfId="0" applyNumberFormat="1" applyFont="1" applyFill="1" applyBorder="1">
      <alignment vertical="center"/>
    </xf>
    <xf numFmtId="176" fontId="16" fillId="11" borderId="262" xfId="0" applyNumberFormat="1" applyFont="1" applyFill="1" applyBorder="1">
      <alignment vertical="center"/>
    </xf>
    <xf numFmtId="176" fontId="16" fillId="11" borderId="18" xfId="0" applyNumberFormat="1" applyFont="1" applyFill="1" applyBorder="1">
      <alignment vertical="center"/>
    </xf>
    <xf numFmtId="176" fontId="16" fillId="11" borderId="129" xfId="0" applyNumberFormat="1" applyFont="1" applyFill="1" applyBorder="1">
      <alignment vertical="center"/>
    </xf>
    <xf numFmtId="176" fontId="16" fillId="11" borderId="146" xfId="0" applyNumberFormat="1" applyFont="1" applyFill="1" applyBorder="1" applyAlignment="1">
      <alignment horizontal="right" vertical="center"/>
    </xf>
    <xf numFmtId="0" fontId="16" fillId="11" borderId="263" xfId="0" applyFont="1" applyFill="1" applyBorder="1" applyAlignment="1">
      <alignment horizontal="right" vertical="center"/>
    </xf>
    <xf numFmtId="176" fontId="16" fillId="11" borderId="321" xfId="0" applyNumberFormat="1" applyFont="1" applyFill="1" applyBorder="1">
      <alignment vertical="center"/>
    </xf>
    <xf numFmtId="0" fontId="16" fillId="11" borderId="119" xfId="0" applyFont="1" applyFill="1" applyBorder="1" applyAlignment="1">
      <alignment horizontal="right" vertical="center"/>
    </xf>
    <xf numFmtId="0" fontId="16" fillId="11" borderId="80" xfId="0" applyFont="1" applyFill="1" applyBorder="1" applyAlignment="1">
      <alignment horizontal="right" vertical="center"/>
    </xf>
    <xf numFmtId="0" fontId="16" fillId="11" borderId="15" xfId="0" applyFont="1" applyFill="1" applyBorder="1" applyAlignment="1">
      <alignment horizontal="right" vertical="center"/>
    </xf>
    <xf numFmtId="176" fontId="16" fillId="2" borderId="319" xfId="0" applyNumberFormat="1" applyFont="1" applyFill="1" applyBorder="1">
      <alignment vertical="center"/>
    </xf>
    <xf numFmtId="0" fontId="0" fillId="0" borderId="0" xfId="0"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101" xfId="0" applyBorder="1" applyAlignment="1">
      <alignment horizontal="center" vertical="center"/>
    </xf>
    <xf numFmtId="0" fontId="0" fillId="0" borderId="10" xfId="0" applyBorder="1" applyAlignment="1">
      <alignment horizontal="center" vertical="center"/>
    </xf>
    <xf numFmtId="0" fontId="0" fillId="0" borderId="325" xfId="0" applyBorder="1" applyAlignment="1">
      <alignment horizontal="center" vertical="center"/>
    </xf>
    <xf numFmtId="0" fontId="0" fillId="0" borderId="172" xfId="0" applyBorder="1" applyAlignment="1">
      <alignment horizontal="center" vertical="center"/>
    </xf>
    <xf numFmtId="0" fontId="0" fillId="0" borderId="210" xfId="0" applyBorder="1" applyAlignment="1">
      <alignment horizontal="center" vertical="center"/>
    </xf>
    <xf numFmtId="0" fontId="0" fillId="0" borderId="244" xfId="0" applyBorder="1" applyAlignment="1">
      <alignment horizontal="center" vertical="center"/>
    </xf>
    <xf numFmtId="0" fontId="0" fillId="0" borderId="152" xfId="0" applyBorder="1" applyAlignment="1">
      <alignment horizontal="center" vertical="center"/>
    </xf>
    <xf numFmtId="0" fontId="0" fillId="0" borderId="153" xfId="0" applyBorder="1" applyAlignment="1">
      <alignment horizontal="center" vertical="center"/>
    </xf>
    <xf numFmtId="176" fontId="1" fillId="0" borderId="153" xfId="0" applyNumberFormat="1" applyFont="1" applyBorder="1" applyAlignment="1">
      <alignment horizontal="center" vertical="center" shrinkToFit="1"/>
    </xf>
    <xf numFmtId="176" fontId="1" fillId="3" borderId="211" xfId="0" applyNumberFormat="1" applyFont="1" applyFill="1" applyBorder="1" applyAlignment="1">
      <alignment horizontal="center" vertical="center" shrinkToFit="1"/>
    </xf>
    <xf numFmtId="176" fontId="1" fillId="3" borderId="245" xfId="0" applyNumberFormat="1" applyFont="1" applyFill="1" applyBorder="1" applyAlignment="1">
      <alignment horizontal="center" vertical="center" shrinkToFit="1"/>
    </xf>
    <xf numFmtId="176" fontId="1" fillId="0" borderId="245" xfId="0" applyNumberFormat="1" applyFont="1" applyBorder="1" applyAlignment="1">
      <alignment horizontal="center" vertical="center" shrinkToFit="1"/>
    </xf>
    <xf numFmtId="176" fontId="1" fillId="0" borderId="212" xfId="0" applyNumberFormat="1" applyFont="1" applyBorder="1" applyAlignment="1">
      <alignment horizontal="center" vertical="center" shrinkToFit="1"/>
    </xf>
    <xf numFmtId="176" fontId="1" fillId="3" borderId="246" xfId="0" applyNumberFormat="1" applyFont="1" applyFill="1" applyBorder="1" applyAlignment="1">
      <alignment horizontal="center" vertical="center" shrinkToFit="1"/>
    </xf>
    <xf numFmtId="176" fontId="1" fillId="3" borderId="247" xfId="0" applyNumberFormat="1" applyFont="1" applyFill="1" applyBorder="1" applyAlignment="1">
      <alignment horizontal="center" vertical="center" shrinkToFit="1"/>
    </xf>
    <xf numFmtId="176" fontId="1" fillId="0" borderId="247" xfId="0" applyNumberFormat="1" applyFont="1" applyBorder="1" applyAlignment="1">
      <alignment horizontal="center" vertical="center" shrinkToFit="1"/>
    </xf>
    <xf numFmtId="176" fontId="1" fillId="0" borderId="278" xfId="0" applyNumberFormat="1" applyFont="1" applyBorder="1" applyAlignment="1">
      <alignment horizontal="center" vertical="center" shrinkToFit="1"/>
    </xf>
    <xf numFmtId="176" fontId="1" fillId="0" borderId="279" xfId="0" applyNumberFormat="1" applyFont="1" applyBorder="1" applyAlignment="1">
      <alignment horizontal="center" vertical="center" shrinkToFit="1"/>
    </xf>
    <xf numFmtId="176" fontId="1" fillId="0" borderId="328" xfId="0" applyNumberFormat="1" applyFont="1" applyBorder="1" applyAlignment="1">
      <alignment horizontal="center" vertical="center" shrinkToFit="1"/>
    </xf>
    <xf numFmtId="176" fontId="1" fillId="0" borderId="329" xfId="0" applyNumberFormat="1" applyFont="1" applyBorder="1" applyAlignment="1">
      <alignment horizontal="center" vertical="center" shrinkToFit="1"/>
    </xf>
    <xf numFmtId="176" fontId="1" fillId="0" borderId="330" xfId="0" applyNumberFormat="1" applyFont="1" applyBorder="1" applyAlignment="1">
      <alignment horizontal="center" vertical="center" shrinkToFit="1"/>
    </xf>
    <xf numFmtId="176" fontId="1" fillId="0" borderId="213" xfId="0" applyNumberFormat="1" applyFont="1" applyBorder="1" applyAlignment="1">
      <alignment horizontal="center" vertical="center" shrinkToFit="1"/>
    </xf>
    <xf numFmtId="176" fontId="1" fillId="0" borderId="249" xfId="0" applyNumberFormat="1" applyFont="1" applyBorder="1" applyAlignment="1">
      <alignment horizontal="center" vertical="center" shrinkToFit="1"/>
    </xf>
    <xf numFmtId="176" fontId="1" fillId="0" borderId="214" xfId="0" applyNumberFormat="1" applyFont="1" applyBorder="1" applyAlignment="1">
      <alignment horizontal="center" vertical="center" shrinkToFit="1"/>
    </xf>
    <xf numFmtId="176" fontId="1" fillId="0" borderId="238" xfId="0" applyNumberFormat="1" applyFont="1" applyBorder="1" applyAlignment="1">
      <alignment horizontal="center" vertical="center" shrinkToFit="1"/>
    </xf>
    <xf numFmtId="176" fontId="1" fillId="0" borderId="331" xfId="0" applyNumberFormat="1" applyFont="1" applyBorder="1" applyAlignment="1">
      <alignment horizontal="center" vertical="center" shrinkToFit="1"/>
    </xf>
    <xf numFmtId="176" fontId="1" fillId="0" borderId="167" xfId="0" applyNumberFormat="1" applyFont="1" applyBorder="1" applyAlignment="1">
      <alignment horizontal="center" vertical="center" shrinkToFit="1"/>
    </xf>
    <xf numFmtId="176" fontId="1" fillId="0" borderId="326" xfId="0" applyNumberFormat="1" applyFont="1" applyBorder="1" applyAlignment="1">
      <alignment horizontal="center" vertical="center" shrinkToFit="1"/>
    </xf>
    <xf numFmtId="176" fontId="1" fillId="0" borderId="332" xfId="0" applyNumberFormat="1" applyFont="1" applyBorder="1" applyAlignment="1">
      <alignment horizontal="center" vertical="center" shrinkToFit="1"/>
    </xf>
    <xf numFmtId="176" fontId="1" fillId="0" borderId="333" xfId="0" applyNumberFormat="1" applyFont="1" applyBorder="1" applyAlignment="1">
      <alignment horizontal="center" vertical="center" shrinkToFit="1"/>
    </xf>
    <xf numFmtId="176" fontId="1" fillId="0" borderId="334" xfId="0" applyNumberFormat="1" applyFont="1" applyBorder="1" applyAlignment="1">
      <alignment horizontal="center" vertical="center" shrinkToFit="1"/>
    </xf>
    <xf numFmtId="0" fontId="0" fillId="0" borderId="45" xfId="0" applyBorder="1" applyAlignment="1">
      <alignment horizontal="center" vertical="center"/>
    </xf>
    <xf numFmtId="0" fontId="0" fillId="0" borderId="213" xfId="0" applyBorder="1" applyAlignment="1">
      <alignment horizontal="center" vertical="center"/>
    </xf>
    <xf numFmtId="0" fontId="0" fillId="0" borderId="249" xfId="0" applyBorder="1" applyAlignment="1">
      <alignment horizontal="center" vertical="center"/>
    </xf>
    <xf numFmtId="0" fontId="0" fillId="0" borderId="214" xfId="0" applyBorder="1" applyAlignment="1">
      <alignment horizontal="center" vertical="center"/>
    </xf>
    <xf numFmtId="0" fontId="0" fillId="0" borderId="92" xfId="0" applyBorder="1" applyAlignment="1">
      <alignment horizontal="center" vertical="center"/>
    </xf>
    <xf numFmtId="0" fontId="0" fillId="0" borderId="75" xfId="0" applyBorder="1" applyAlignment="1">
      <alignment horizontal="center" vertical="center" wrapText="1"/>
    </xf>
    <xf numFmtId="0" fontId="0" fillId="0" borderId="20" xfId="0" applyBorder="1" applyAlignment="1">
      <alignment horizontal="center" vertical="center"/>
    </xf>
    <xf numFmtId="0" fontId="0" fillId="0" borderId="69" xfId="0" applyBorder="1" applyAlignment="1">
      <alignment horizontal="center" vertical="center"/>
    </xf>
    <xf numFmtId="0" fontId="0" fillId="0" borderId="46" xfId="0" applyBorder="1" applyAlignment="1">
      <alignment horizontal="center" vertical="center"/>
    </xf>
    <xf numFmtId="0" fontId="0" fillId="0" borderId="335" xfId="0" applyBorder="1" applyAlignment="1">
      <alignment horizontal="center" vertical="center"/>
    </xf>
    <xf numFmtId="0" fontId="0" fillId="0" borderId="8" xfId="0" applyBorder="1" applyAlignment="1">
      <alignment horizontal="center" vertical="center"/>
    </xf>
    <xf numFmtId="0" fontId="0" fillId="0" borderId="336" xfId="0" applyBorder="1" applyAlignment="1">
      <alignment horizontal="center" vertical="center"/>
    </xf>
    <xf numFmtId="0" fontId="0" fillId="0" borderId="257" xfId="0" applyBorder="1" applyAlignment="1">
      <alignment horizontal="center" vertical="center"/>
    </xf>
    <xf numFmtId="0" fontId="0" fillId="0" borderId="130" xfId="0" applyBorder="1" applyAlignment="1">
      <alignment horizontal="center" vertical="center"/>
    </xf>
    <xf numFmtId="0" fontId="0" fillId="0" borderId="239" xfId="0" applyBorder="1" applyAlignment="1">
      <alignment horizontal="center" vertical="center"/>
    </xf>
    <xf numFmtId="0" fontId="0" fillId="0" borderId="333" xfId="0" applyBorder="1" applyAlignment="1">
      <alignment horizontal="center" vertical="center"/>
    </xf>
    <xf numFmtId="176" fontId="16" fillId="0" borderId="153" xfId="0" applyNumberFormat="1" applyFont="1" applyBorder="1" applyAlignment="1">
      <alignment horizontal="center" vertical="center" shrinkToFit="1"/>
    </xf>
    <xf numFmtId="0" fontId="0" fillId="0" borderId="293" xfId="0" applyBorder="1" applyAlignment="1">
      <alignment horizontal="center" vertical="center"/>
    </xf>
    <xf numFmtId="0" fontId="0" fillId="0" borderId="337" xfId="0" applyBorder="1" applyAlignment="1">
      <alignment horizontal="center" vertical="center"/>
    </xf>
    <xf numFmtId="176" fontId="16" fillId="0" borderId="293" xfId="0" applyNumberFormat="1" applyFont="1" applyBorder="1" applyAlignment="1">
      <alignment horizontal="center" vertical="center" shrinkToFit="1"/>
    </xf>
    <xf numFmtId="176" fontId="16" fillId="0" borderId="294" xfId="0" applyNumberFormat="1" applyFont="1" applyBorder="1" applyAlignment="1">
      <alignment horizontal="center" vertical="center" shrinkToFit="1"/>
    </xf>
    <xf numFmtId="176" fontId="16" fillId="0" borderId="326" xfId="0" applyNumberFormat="1" applyFont="1" applyBorder="1" applyAlignment="1">
      <alignment horizontal="center" vertical="center" shrinkToFit="1"/>
    </xf>
    <xf numFmtId="176" fontId="16" fillId="0" borderId="338" xfId="0" applyNumberFormat="1" applyFont="1" applyBorder="1" applyAlignment="1">
      <alignment horizontal="center" vertical="center" shrinkToFit="1"/>
    </xf>
    <xf numFmtId="176" fontId="1" fillId="0" borderId="327" xfId="0" applyNumberFormat="1" applyFont="1" applyBorder="1" applyAlignment="1">
      <alignment horizontal="center" vertical="center" shrinkToFit="1"/>
    </xf>
    <xf numFmtId="176" fontId="1" fillId="2" borderId="278" xfId="0" applyNumberFormat="1" applyFont="1" applyFill="1" applyBorder="1" applyAlignment="1">
      <alignment horizontal="center" vertical="center" shrinkToFit="1"/>
    </xf>
    <xf numFmtId="176" fontId="16" fillId="0" borderId="296" xfId="0" applyNumberFormat="1" applyFont="1" applyBorder="1" applyAlignment="1">
      <alignment horizontal="center" vertical="center" shrinkToFit="1"/>
    </xf>
    <xf numFmtId="176" fontId="16" fillId="2" borderId="165" xfId="0" applyNumberFormat="1" applyFont="1" applyFill="1" applyBorder="1">
      <alignment vertical="center"/>
    </xf>
    <xf numFmtId="176" fontId="16" fillId="2" borderId="320" xfId="0" applyNumberFormat="1" applyFont="1" applyFill="1" applyBorder="1">
      <alignment vertical="center"/>
    </xf>
    <xf numFmtId="0" fontId="65" fillId="0" borderId="0" xfId="0" applyFont="1">
      <alignment vertical="center"/>
    </xf>
    <xf numFmtId="0" fontId="66" fillId="0" borderId="0" xfId="0" applyFont="1">
      <alignment vertical="center"/>
    </xf>
    <xf numFmtId="0" fontId="7" fillId="0" borderId="0" xfId="0" applyFont="1" applyAlignment="1">
      <alignment horizontal="center" vertical="center"/>
    </xf>
    <xf numFmtId="49" fontId="9" fillId="0" borderId="0" xfId="0" applyNumberFormat="1" applyFont="1">
      <alignment vertical="center"/>
    </xf>
    <xf numFmtId="0" fontId="13" fillId="0" borderId="0" xfId="0" applyFont="1">
      <alignment vertical="center"/>
    </xf>
    <xf numFmtId="49" fontId="13" fillId="0" borderId="0" xfId="0" applyNumberFormat="1" applyFont="1">
      <alignment vertical="center"/>
    </xf>
    <xf numFmtId="0" fontId="13" fillId="0" borderId="0" xfId="0" applyFont="1" applyAlignment="1">
      <alignment horizontal="center" vertical="center"/>
    </xf>
    <xf numFmtId="49" fontId="7" fillId="0" borderId="0" xfId="0" applyNumberFormat="1" applyFont="1">
      <alignment vertical="center"/>
    </xf>
    <xf numFmtId="0" fontId="37" fillId="0" borderId="0" xfId="3" quotePrefix="1" applyFont="1">
      <alignment vertical="center"/>
    </xf>
    <xf numFmtId="0" fontId="9" fillId="0" borderId="0" xfId="3" applyFont="1">
      <alignment vertical="center"/>
    </xf>
    <xf numFmtId="0" fontId="9" fillId="0" borderId="0" xfId="0" applyFont="1">
      <alignment vertical="center"/>
    </xf>
    <xf numFmtId="0" fontId="18" fillId="0" borderId="2" xfId="0" applyFont="1" applyBorder="1">
      <alignment vertical="center"/>
    </xf>
    <xf numFmtId="0" fontId="18" fillId="0" borderId="5" xfId="0" applyFont="1" applyBorder="1">
      <alignment vertical="center"/>
    </xf>
    <xf numFmtId="0" fontId="18" fillId="0" borderId="3" xfId="0" applyFont="1" applyBorder="1">
      <alignment vertical="center"/>
    </xf>
    <xf numFmtId="0" fontId="18" fillId="0" borderId="217" xfId="0" applyFont="1" applyBorder="1">
      <alignment vertical="center"/>
    </xf>
    <xf numFmtId="0" fontId="18" fillId="0" borderId="35" xfId="0" applyFont="1" applyBorder="1">
      <alignment vertical="center"/>
    </xf>
    <xf numFmtId="0" fontId="18" fillId="0" borderId="13" xfId="0" applyFont="1" applyBorder="1">
      <alignment vertical="center"/>
    </xf>
    <xf numFmtId="0" fontId="18" fillId="0" borderId="11" xfId="0" applyFont="1" applyBorder="1">
      <alignment vertical="center"/>
    </xf>
    <xf numFmtId="0" fontId="18" fillId="0" borderId="310" xfId="0" applyFont="1" applyBorder="1">
      <alignment vertical="center"/>
    </xf>
    <xf numFmtId="0" fontId="18" fillId="0" borderId="340" xfId="0" applyFont="1" applyBorder="1">
      <alignment vertical="center"/>
    </xf>
    <xf numFmtId="0" fontId="18" fillId="0" borderId="6" xfId="0" applyFont="1" applyBorder="1">
      <alignment vertical="center"/>
    </xf>
    <xf numFmtId="0" fontId="18" fillId="0" borderId="4" xfId="0" applyFont="1" applyBorder="1">
      <alignment vertical="center"/>
    </xf>
    <xf numFmtId="0" fontId="18" fillId="0" borderId="339" xfId="0" applyFont="1" applyBorder="1">
      <alignment vertical="center"/>
    </xf>
    <xf numFmtId="0" fontId="18" fillId="0" borderId="223" xfId="0" applyFont="1" applyBorder="1">
      <alignment vertical="center"/>
    </xf>
    <xf numFmtId="0" fontId="18" fillId="0" borderId="102" xfId="0" applyFont="1" applyBorder="1">
      <alignment vertical="center"/>
    </xf>
    <xf numFmtId="0" fontId="18" fillId="0" borderId="254" xfId="0" applyFont="1" applyBorder="1">
      <alignment vertical="center"/>
    </xf>
    <xf numFmtId="0" fontId="18" fillId="0" borderId="16" xfId="0" applyFont="1" applyBorder="1">
      <alignment vertical="center"/>
    </xf>
    <xf numFmtId="0" fontId="18" fillId="0" borderId="129" xfId="0" applyFont="1" applyBorder="1">
      <alignment vertical="center"/>
    </xf>
    <xf numFmtId="0" fontId="18" fillId="0" borderId="230" xfId="0" applyFont="1" applyBorder="1">
      <alignment vertical="center"/>
    </xf>
    <xf numFmtId="0" fontId="18" fillId="0" borderId="342" xfId="0" applyFont="1" applyBorder="1">
      <alignment vertical="center"/>
    </xf>
    <xf numFmtId="0" fontId="18" fillId="0" borderId="9" xfId="0" applyFont="1" applyBorder="1">
      <alignment vertical="center"/>
    </xf>
    <xf numFmtId="0" fontId="18" fillId="0" borderId="343" xfId="0" applyFont="1" applyBorder="1">
      <alignment vertical="center"/>
    </xf>
    <xf numFmtId="0" fontId="18" fillId="0" borderId="181" xfId="0" applyFont="1" applyBorder="1">
      <alignment vertical="center"/>
    </xf>
    <xf numFmtId="0" fontId="7" fillId="0" borderId="1" xfId="0" applyFont="1" applyBorder="1">
      <alignment vertical="center"/>
    </xf>
    <xf numFmtId="49" fontId="7" fillId="0" borderId="3" xfId="0" applyNumberFormat="1" applyFont="1" applyBorder="1">
      <alignment vertical="center"/>
    </xf>
    <xf numFmtId="0" fontId="7" fillId="0" borderId="3" xfId="0" applyFont="1" applyBorder="1">
      <alignment vertical="center"/>
    </xf>
    <xf numFmtId="0" fontId="67" fillId="0" borderId="2" xfId="0" applyFont="1" applyBorder="1">
      <alignment vertical="center"/>
    </xf>
    <xf numFmtId="0" fontId="67" fillId="0" borderId="3" xfId="0" applyFont="1" applyBorder="1">
      <alignment vertical="center"/>
    </xf>
    <xf numFmtId="0" fontId="67" fillId="0" borderId="217" xfId="0" applyFont="1" applyBorder="1">
      <alignment vertical="center"/>
    </xf>
    <xf numFmtId="0" fontId="7" fillId="0" borderId="4" xfId="0" applyFont="1" applyBorder="1">
      <alignment vertical="center"/>
    </xf>
    <xf numFmtId="0" fontId="47" fillId="0" borderId="10" xfId="0" applyFont="1" applyBorder="1">
      <alignment vertical="center"/>
    </xf>
    <xf numFmtId="0" fontId="47" fillId="0" borderId="11" xfId="0" applyFont="1" applyBorder="1">
      <alignment vertical="center"/>
    </xf>
    <xf numFmtId="0" fontId="7" fillId="0" borderId="11" xfId="0" applyFont="1" applyBorder="1">
      <alignment vertical="center"/>
    </xf>
    <xf numFmtId="0" fontId="7" fillId="0" borderId="7" xfId="0" applyFont="1" applyBorder="1">
      <alignment vertical="center"/>
    </xf>
    <xf numFmtId="0" fontId="47" fillId="0" borderId="1" xfId="0" applyFont="1" applyBorder="1">
      <alignment vertical="center"/>
    </xf>
    <xf numFmtId="0" fontId="47" fillId="0" borderId="3" xfId="0" applyFont="1" applyBorder="1">
      <alignment vertical="center"/>
    </xf>
    <xf numFmtId="0" fontId="7" fillId="0" borderId="101" xfId="0" applyFont="1" applyBorder="1">
      <alignment vertical="center"/>
    </xf>
    <xf numFmtId="0" fontId="7" fillId="0" borderId="339" xfId="0" applyFont="1" applyBorder="1">
      <alignment vertical="center"/>
    </xf>
    <xf numFmtId="0" fontId="68" fillId="0" borderId="5" xfId="0" applyFont="1" applyBorder="1">
      <alignment vertical="center"/>
    </xf>
    <xf numFmtId="0" fontId="68" fillId="0" borderId="341" xfId="0" applyFont="1" applyBorder="1">
      <alignment vertical="center"/>
    </xf>
    <xf numFmtId="0" fontId="68" fillId="0" borderId="129" xfId="0" applyFont="1" applyBorder="1">
      <alignment vertical="center"/>
    </xf>
    <xf numFmtId="0" fontId="68" fillId="0" borderId="35" xfId="0" applyFont="1" applyBorder="1">
      <alignment vertical="center"/>
    </xf>
    <xf numFmtId="0" fontId="68" fillId="0" borderId="223" xfId="0" applyFont="1" applyBorder="1">
      <alignment vertical="center"/>
    </xf>
    <xf numFmtId="49" fontId="27" fillId="0" borderId="0" xfId="0" applyNumberFormat="1" applyFont="1" applyAlignment="1">
      <alignment horizontal="right" vertical="center"/>
    </xf>
    <xf numFmtId="0" fontId="68" fillId="0" borderId="0" xfId="0" applyFont="1">
      <alignment vertical="center"/>
    </xf>
    <xf numFmtId="0" fontId="37" fillId="0" borderId="0" xfId="0" applyFont="1">
      <alignment vertical="center"/>
    </xf>
    <xf numFmtId="0" fontId="69" fillId="0" borderId="0" xfId="0" applyFont="1">
      <alignment vertical="center"/>
    </xf>
    <xf numFmtId="0" fontId="61" fillId="0" borderId="0" xfId="0" applyFont="1">
      <alignment vertical="center"/>
    </xf>
    <xf numFmtId="0" fontId="70" fillId="0" borderId="0" xfId="0" applyFont="1">
      <alignment vertical="center"/>
    </xf>
    <xf numFmtId="0" fontId="71" fillId="0" borderId="0" xfId="0" applyFont="1">
      <alignment vertical="center"/>
    </xf>
    <xf numFmtId="0" fontId="72" fillId="0" borderId="0" xfId="0" applyFont="1">
      <alignment vertical="center"/>
    </xf>
    <xf numFmtId="0" fontId="73" fillId="0" borderId="0" xfId="0" applyFont="1">
      <alignment vertical="center"/>
    </xf>
    <xf numFmtId="0" fontId="59" fillId="0" borderId="310" xfId="0" applyFont="1" applyBorder="1">
      <alignment vertical="center"/>
    </xf>
    <xf numFmtId="0" fontId="59" fillId="0" borderId="11" xfId="0" applyFont="1" applyBorder="1">
      <alignment vertical="center"/>
    </xf>
    <xf numFmtId="0" fontId="59" fillId="0" borderId="35" xfId="0" applyFont="1" applyBorder="1">
      <alignment vertical="center"/>
    </xf>
    <xf numFmtId="0" fontId="59" fillId="0" borderId="0" xfId="0" applyFont="1">
      <alignment vertical="center"/>
    </xf>
    <xf numFmtId="0" fontId="59" fillId="0" borderId="129" xfId="0" applyFont="1" applyBorder="1">
      <alignment vertical="center"/>
    </xf>
    <xf numFmtId="0" fontId="59" fillId="0" borderId="16" xfId="0" applyFont="1" applyBorder="1">
      <alignment vertical="center"/>
    </xf>
    <xf numFmtId="0" fontId="59" fillId="0" borderId="217" xfId="0" applyFont="1" applyBorder="1">
      <alignment vertical="center"/>
    </xf>
    <xf numFmtId="0" fontId="59" fillId="0" borderId="3" xfId="0" applyFont="1" applyBorder="1">
      <alignment vertical="center"/>
    </xf>
    <xf numFmtId="0" fontId="59" fillId="0" borderId="343" xfId="0" applyFont="1" applyBorder="1">
      <alignment vertical="center"/>
    </xf>
    <xf numFmtId="0" fontId="59" fillId="0" borderId="9" xfId="0" applyFont="1" applyBorder="1">
      <alignment vertical="center"/>
    </xf>
    <xf numFmtId="0" fontId="59" fillId="0" borderId="223" xfId="0" applyFont="1" applyBorder="1">
      <alignment vertical="center"/>
    </xf>
    <xf numFmtId="0" fontId="59" fillId="0" borderId="339" xfId="0" applyFont="1" applyBorder="1">
      <alignment vertical="center"/>
    </xf>
    <xf numFmtId="0" fontId="71" fillId="0" borderId="0" xfId="0" applyFont="1" applyAlignment="1">
      <alignment horizontal="center" vertical="center"/>
    </xf>
    <xf numFmtId="0" fontId="47" fillId="0" borderId="7" xfId="0" applyFont="1" applyBorder="1">
      <alignment vertical="center"/>
    </xf>
    <xf numFmtId="0" fontId="74" fillId="0" borderId="0" xfId="1" applyFont="1">
      <alignment vertical="center"/>
    </xf>
    <xf numFmtId="0" fontId="75" fillId="0" borderId="0" xfId="0" applyFont="1">
      <alignment vertical="center"/>
    </xf>
    <xf numFmtId="0" fontId="5" fillId="0" borderId="171" xfId="0" applyFont="1" applyBorder="1" applyAlignment="1">
      <alignment horizontal="center" vertical="center"/>
    </xf>
    <xf numFmtId="0" fontId="5" fillId="0" borderId="175" xfId="0" applyFont="1" applyBorder="1" applyAlignment="1">
      <alignment horizontal="center" vertical="center"/>
    </xf>
    <xf numFmtId="0" fontId="5" fillId="0" borderId="178" xfId="0" applyFont="1" applyBorder="1" applyAlignment="1">
      <alignment horizontal="center" vertical="center"/>
    </xf>
    <xf numFmtId="179" fontId="36" fillId="5" borderId="21" xfId="2" quotePrefix="1" applyNumberFormat="1" applyFont="1" applyFill="1" applyBorder="1" applyAlignment="1">
      <alignment horizontal="center" vertical="center"/>
    </xf>
    <xf numFmtId="179" fontId="36" fillId="5" borderId="21" xfId="2" applyNumberFormat="1" applyFont="1" applyFill="1" applyBorder="1" applyAlignment="1">
      <alignment horizontal="center" vertical="center"/>
    </xf>
    <xf numFmtId="0" fontId="36" fillId="5" borderId="25" xfId="2" applyFont="1" applyFill="1" applyBorder="1" applyAlignment="1">
      <alignment horizontal="center" vertical="center"/>
    </xf>
    <xf numFmtId="0" fontId="36" fillId="5" borderId="26" xfId="2" applyFont="1" applyFill="1" applyBorder="1" applyAlignment="1">
      <alignment horizontal="center" vertical="center"/>
    </xf>
    <xf numFmtId="0" fontId="36" fillId="5" borderId="23" xfId="2" applyFont="1" applyFill="1" applyBorder="1" applyAlignment="1">
      <alignment horizontal="center" vertical="center"/>
    </xf>
    <xf numFmtId="0" fontId="36" fillId="5" borderId="21" xfId="2" applyFont="1" applyFill="1" applyBorder="1" applyAlignment="1">
      <alignment horizontal="center" vertical="center"/>
    </xf>
    <xf numFmtId="179" fontId="36" fillId="5" borderId="16" xfId="2" applyNumberFormat="1" applyFont="1" applyFill="1" applyBorder="1" applyAlignment="1">
      <alignment horizontal="center" vertical="center"/>
    </xf>
    <xf numFmtId="179" fontId="36" fillId="5" borderId="128" xfId="2" applyNumberFormat="1" applyFont="1" applyFill="1" applyBorder="1" applyAlignment="1">
      <alignment horizontal="center" vertical="center"/>
    </xf>
    <xf numFmtId="179" fontId="36" fillId="5" borderId="129" xfId="2" applyNumberFormat="1" applyFont="1" applyFill="1" applyBorder="1" applyAlignment="1">
      <alignment horizontal="center" vertical="center"/>
    </xf>
    <xf numFmtId="179" fontId="36" fillId="5" borderId="130" xfId="2" applyNumberFormat="1" applyFont="1" applyFill="1" applyBorder="1" applyAlignment="1">
      <alignment horizontal="center" vertical="center"/>
    </xf>
    <xf numFmtId="0" fontId="11" fillId="0" borderId="37" xfId="5" applyFont="1" applyBorder="1" applyAlignment="1">
      <alignment horizontal="center" vertical="center" textRotation="255" shrinkToFit="1"/>
    </xf>
    <xf numFmtId="0" fontId="11" fillId="0" borderId="44" xfId="5" applyFont="1" applyBorder="1" applyAlignment="1">
      <alignment horizontal="center" vertical="center" textRotation="255" shrinkToFit="1"/>
    </xf>
    <xf numFmtId="0" fontId="11" fillId="0" borderId="81" xfId="5" applyFont="1" applyBorder="1" applyAlignment="1">
      <alignment horizontal="center" vertical="center" textRotation="255" shrinkToFit="1"/>
    </xf>
  </cellXfs>
  <cellStyles count="8">
    <cellStyle name="ハイパーリンク" xfId="1" builtinId="8"/>
    <cellStyle name="ハイパーリンク 2" xfId="6" xr:uid="{B9CDCFCE-4F10-4A33-9877-369A8AF095EA}"/>
    <cellStyle name="標準" xfId="0" builtinId="0"/>
    <cellStyle name="標準 2" xfId="3" xr:uid="{00000000-0005-0000-0000-000002000000}"/>
    <cellStyle name="標準 2 2" xfId="5" xr:uid="{5F17265C-C231-4635-9F97-19859FD77CED}"/>
    <cellStyle name="標準 2 3" xfId="7" xr:uid="{4E6B5724-CE33-406D-AB5C-8CA5A45795DE}"/>
    <cellStyle name="標準 3" xfId="4" xr:uid="{00000000-0005-0000-0000-000003000000}"/>
    <cellStyle name="標準 4" xfId="2" xr:uid="{00000000-0005-0000-0000-000004000000}"/>
  </cellStyles>
  <dxfs count="24">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CCFFFF"/>
        </patternFill>
      </fill>
    </dxf>
    <dxf>
      <fill>
        <patternFill>
          <bgColor rgb="FFFFCCFF"/>
        </patternFill>
      </fill>
    </dxf>
  </dxfs>
  <tableStyles count="0" defaultTableStyle="TableStyleMedium2" defaultPivotStyle="PivotStyleLight16"/>
  <colors>
    <mruColors>
      <color rgb="FFFFFFCC"/>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一般会計</a:t>
            </a: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管理費</a:t>
            </a: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 駐車場会計を別々にした場合の比較</a:t>
            </a:r>
          </a:p>
        </c:rich>
      </c:tx>
      <c:overlay val="0"/>
      <c:spPr>
        <a:noFill/>
        <a:ln>
          <a:noFill/>
        </a:ln>
        <a:effectLst/>
      </c:spPr>
      <c:txPr>
        <a:bodyPr rot="0" spcFirstLastPara="1" vertOverflow="ellipsis" vert="horz" wrap="square" anchor="ctr" anchorCtr="1"/>
        <a:lstStyle/>
        <a:p>
          <a:pPr>
            <a:defRPr sz="16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8.529352177751974E-2"/>
          <c:y val="0.14631043256997456"/>
          <c:w val="0.9041458023392237"/>
          <c:h val="0.43436867624371384"/>
        </c:manualLayout>
      </c:layout>
      <c:lineChart>
        <c:grouping val="standard"/>
        <c:varyColors val="0"/>
        <c:ser>
          <c:idx val="0"/>
          <c:order val="0"/>
          <c:tx>
            <c:strRef>
              <c:f>カメラ1!$C$40</c:f>
              <c:strCache>
                <c:ptCount val="1"/>
                <c:pt idx="0">
                  <c:v>現状/案①(円/m2)</c:v>
                </c:pt>
              </c:strCache>
            </c:strRef>
          </c:tx>
          <c:spPr>
            <a:ln w="57150" cap="rnd">
              <a:solidFill>
                <a:schemeClr val="accent1"/>
              </a:solidFill>
              <a:round/>
            </a:ln>
            <a:effectLst/>
          </c:spPr>
          <c:marker>
            <c:symbol val="none"/>
          </c:marker>
          <c:cat>
            <c:strRef>
              <c:f>カメラ1!$D$39:$AH$39</c:f>
              <c:strCache>
                <c:ptCount val="31"/>
                <c:pt idx="0">
                  <c:v>第9期</c:v>
                </c:pt>
                <c:pt idx="1">
                  <c:v>第10期</c:v>
                </c:pt>
                <c:pt idx="2">
                  <c:v>第11期</c:v>
                </c:pt>
                <c:pt idx="3">
                  <c:v>第12期</c:v>
                </c:pt>
                <c:pt idx="4">
                  <c:v>第13期</c:v>
                </c:pt>
                <c:pt idx="5">
                  <c:v>第14期</c:v>
                </c:pt>
                <c:pt idx="6">
                  <c:v>第15期</c:v>
                </c:pt>
                <c:pt idx="7">
                  <c:v>第16期</c:v>
                </c:pt>
                <c:pt idx="8">
                  <c:v>第17期</c:v>
                </c:pt>
                <c:pt idx="9">
                  <c:v>第18期</c:v>
                </c:pt>
                <c:pt idx="10">
                  <c:v>第19期</c:v>
                </c:pt>
                <c:pt idx="11">
                  <c:v>第20期</c:v>
                </c:pt>
                <c:pt idx="12">
                  <c:v>第21期</c:v>
                </c:pt>
                <c:pt idx="13">
                  <c:v>第22期</c:v>
                </c:pt>
                <c:pt idx="14">
                  <c:v>第23期</c:v>
                </c:pt>
                <c:pt idx="15">
                  <c:v>第24期</c:v>
                </c:pt>
                <c:pt idx="16">
                  <c:v>第25期</c:v>
                </c:pt>
                <c:pt idx="17">
                  <c:v>第26期</c:v>
                </c:pt>
                <c:pt idx="18">
                  <c:v>第27期</c:v>
                </c:pt>
                <c:pt idx="19">
                  <c:v>第28期</c:v>
                </c:pt>
                <c:pt idx="20">
                  <c:v>第29期</c:v>
                </c:pt>
                <c:pt idx="21">
                  <c:v>第30期</c:v>
                </c:pt>
                <c:pt idx="22">
                  <c:v>第31期</c:v>
                </c:pt>
                <c:pt idx="23">
                  <c:v>第32期</c:v>
                </c:pt>
                <c:pt idx="24">
                  <c:v>第33期</c:v>
                </c:pt>
                <c:pt idx="25">
                  <c:v>第34期</c:v>
                </c:pt>
                <c:pt idx="26">
                  <c:v>第35期</c:v>
                </c:pt>
                <c:pt idx="27">
                  <c:v>第36期</c:v>
                </c:pt>
                <c:pt idx="28">
                  <c:v>第37期</c:v>
                </c:pt>
                <c:pt idx="29">
                  <c:v>第38期</c:v>
                </c:pt>
                <c:pt idx="30">
                  <c:v>第39期</c:v>
                </c:pt>
              </c:strCache>
            </c:strRef>
          </c:cat>
          <c:val>
            <c:numRef>
              <c:f>カメラ1!$D$40:$AH$40</c:f>
              <c:numCache>
                <c:formatCode>General</c:formatCode>
                <c:ptCount val="31"/>
                <c:pt idx="0">
                  <c:v>173</c:v>
                </c:pt>
                <c:pt idx="1">
                  <c:v>173</c:v>
                </c:pt>
                <c:pt idx="2">
                  <c:v>173</c:v>
                </c:pt>
                <c:pt idx="3">
                  <c:v>173</c:v>
                </c:pt>
                <c:pt idx="4">
                  <c:v>173</c:v>
                </c:pt>
                <c:pt idx="5">
                  <c:v>173</c:v>
                </c:pt>
                <c:pt idx="6">
                  <c:v>173</c:v>
                </c:pt>
                <c:pt idx="7">
                  <c:v>173</c:v>
                </c:pt>
                <c:pt idx="8">
                  <c:v>173</c:v>
                </c:pt>
                <c:pt idx="9">
                  <c:v>173</c:v>
                </c:pt>
                <c:pt idx="10">
                  <c:v>173</c:v>
                </c:pt>
                <c:pt idx="11">
                  <c:v>173</c:v>
                </c:pt>
                <c:pt idx="12">
                  <c:v>173</c:v>
                </c:pt>
                <c:pt idx="13">
                  <c:v>173</c:v>
                </c:pt>
                <c:pt idx="14">
                  <c:v>173</c:v>
                </c:pt>
                <c:pt idx="15">
                  <c:v>173</c:v>
                </c:pt>
                <c:pt idx="16">
                  <c:v>173</c:v>
                </c:pt>
                <c:pt idx="17">
                  <c:v>173</c:v>
                </c:pt>
                <c:pt idx="18">
                  <c:v>173</c:v>
                </c:pt>
                <c:pt idx="19">
                  <c:v>173</c:v>
                </c:pt>
                <c:pt idx="20">
                  <c:v>173</c:v>
                </c:pt>
                <c:pt idx="21">
                  <c:v>173</c:v>
                </c:pt>
                <c:pt idx="22">
                  <c:v>173</c:v>
                </c:pt>
                <c:pt idx="23">
                  <c:v>173</c:v>
                </c:pt>
                <c:pt idx="24">
                  <c:v>173</c:v>
                </c:pt>
                <c:pt idx="25">
                  <c:v>173</c:v>
                </c:pt>
                <c:pt idx="26">
                  <c:v>173</c:v>
                </c:pt>
                <c:pt idx="27">
                  <c:v>173</c:v>
                </c:pt>
                <c:pt idx="28">
                  <c:v>173</c:v>
                </c:pt>
                <c:pt idx="29">
                  <c:v>173</c:v>
                </c:pt>
                <c:pt idx="30">
                  <c:v>173</c:v>
                </c:pt>
              </c:numCache>
            </c:numRef>
          </c:val>
          <c:smooth val="0"/>
          <c:extLst>
            <c:ext xmlns:c16="http://schemas.microsoft.com/office/drawing/2014/chart" uri="{C3380CC4-5D6E-409C-BE32-E72D297353CC}">
              <c16:uniqueId val="{00000000-61B8-460E-9260-CBE1FEDD0956}"/>
            </c:ext>
          </c:extLst>
        </c:ser>
        <c:ser>
          <c:idx val="1"/>
          <c:order val="1"/>
          <c:tx>
            <c:strRef>
              <c:f>カメラ1!$C$41</c:f>
              <c:strCache>
                <c:ptCount val="1"/>
                <c:pt idx="0">
                  <c:v>案②/案③(円/m2)</c:v>
                </c:pt>
              </c:strCache>
            </c:strRef>
          </c:tx>
          <c:spPr>
            <a:ln w="57150" cap="rnd">
              <a:solidFill>
                <a:schemeClr val="accent2"/>
              </a:solidFill>
              <a:prstDash val="sysDash"/>
              <a:round/>
            </a:ln>
            <a:effectLst/>
          </c:spPr>
          <c:marker>
            <c:symbol val="none"/>
          </c:marker>
          <c:cat>
            <c:strRef>
              <c:f>カメラ1!$D$39:$AH$39</c:f>
              <c:strCache>
                <c:ptCount val="31"/>
                <c:pt idx="0">
                  <c:v>第9期</c:v>
                </c:pt>
                <c:pt idx="1">
                  <c:v>第10期</c:v>
                </c:pt>
                <c:pt idx="2">
                  <c:v>第11期</c:v>
                </c:pt>
                <c:pt idx="3">
                  <c:v>第12期</c:v>
                </c:pt>
                <c:pt idx="4">
                  <c:v>第13期</c:v>
                </c:pt>
                <c:pt idx="5">
                  <c:v>第14期</c:v>
                </c:pt>
                <c:pt idx="6">
                  <c:v>第15期</c:v>
                </c:pt>
                <c:pt idx="7">
                  <c:v>第16期</c:v>
                </c:pt>
                <c:pt idx="8">
                  <c:v>第17期</c:v>
                </c:pt>
                <c:pt idx="9">
                  <c:v>第18期</c:v>
                </c:pt>
                <c:pt idx="10">
                  <c:v>第19期</c:v>
                </c:pt>
                <c:pt idx="11">
                  <c:v>第20期</c:v>
                </c:pt>
                <c:pt idx="12">
                  <c:v>第21期</c:v>
                </c:pt>
                <c:pt idx="13">
                  <c:v>第22期</c:v>
                </c:pt>
                <c:pt idx="14">
                  <c:v>第23期</c:v>
                </c:pt>
                <c:pt idx="15">
                  <c:v>第24期</c:v>
                </c:pt>
                <c:pt idx="16">
                  <c:v>第25期</c:v>
                </c:pt>
                <c:pt idx="17">
                  <c:v>第26期</c:v>
                </c:pt>
                <c:pt idx="18">
                  <c:v>第27期</c:v>
                </c:pt>
                <c:pt idx="19">
                  <c:v>第28期</c:v>
                </c:pt>
                <c:pt idx="20">
                  <c:v>第29期</c:v>
                </c:pt>
                <c:pt idx="21">
                  <c:v>第30期</c:v>
                </c:pt>
                <c:pt idx="22">
                  <c:v>第31期</c:v>
                </c:pt>
                <c:pt idx="23">
                  <c:v>第32期</c:v>
                </c:pt>
                <c:pt idx="24">
                  <c:v>第33期</c:v>
                </c:pt>
                <c:pt idx="25">
                  <c:v>第34期</c:v>
                </c:pt>
                <c:pt idx="26">
                  <c:v>第35期</c:v>
                </c:pt>
                <c:pt idx="27">
                  <c:v>第36期</c:v>
                </c:pt>
                <c:pt idx="28">
                  <c:v>第37期</c:v>
                </c:pt>
                <c:pt idx="29">
                  <c:v>第38期</c:v>
                </c:pt>
                <c:pt idx="30">
                  <c:v>第39期</c:v>
                </c:pt>
              </c:strCache>
            </c:strRef>
          </c:cat>
          <c:val>
            <c:numRef>
              <c:f>カメラ1!$D$41:$AH$41</c:f>
              <c:numCache>
                <c:formatCode>General</c:formatCode>
                <c:ptCount val="31"/>
                <c:pt idx="0">
                  <c:v>173</c:v>
                </c:pt>
                <c:pt idx="1">
                  <c:v>204</c:v>
                </c:pt>
                <c:pt idx="2">
                  <c:v>204</c:v>
                </c:pt>
                <c:pt idx="3">
                  <c:v>204</c:v>
                </c:pt>
                <c:pt idx="4">
                  <c:v>204</c:v>
                </c:pt>
                <c:pt idx="5">
                  <c:v>204</c:v>
                </c:pt>
                <c:pt idx="6">
                  <c:v>204</c:v>
                </c:pt>
                <c:pt idx="7">
                  <c:v>204</c:v>
                </c:pt>
                <c:pt idx="8">
                  <c:v>204</c:v>
                </c:pt>
                <c:pt idx="9">
                  <c:v>204</c:v>
                </c:pt>
                <c:pt idx="10">
                  <c:v>204</c:v>
                </c:pt>
                <c:pt idx="11">
                  <c:v>204</c:v>
                </c:pt>
                <c:pt idx="12">
                  <c:v>204</c:v>
                </c:pt>
                <c:pt idx="13">
                  <c:v>204</c:v>
                </c:pt>
                <c:pt idx="14">
                  <c:v>204</c:v>
                </c:pt>
                <c:pt idx="15">
                  <c:v>204</c:v>
                </c:pt>
                <c:pt idx="16">
                  <c:v>204</c:v>
                </c:pt>
                <c:pt idx="17">
                  <c:v>204</c:v>
                </c:pt>
                <c:pt idx="18">
                  <c:v>204</c:v>
                </c:pt>
                <c:pt idx="19">
                  <c:v>204</c:v>
                </c:pt>
                <c:pt idx="20">
                  <c:v>204</c:v>
                </c:pt>
                <c:pt idx="21">
                  <c:v>204</c:v>
                </c:pt>
                <c:pt idx="22">
                  <c:v>204</c:v>
                </c:pt>
                <c:pt idx="23">
                  <c:v>204</c:v>
                </c:pt>
                <c:pt idx="24">
                  <c:v>204</c:v>
                </c:pt>
                <c:pt idx="25">
                  <c:v>204</c:v>
                </c:pt>
                <c:pt idx="26">
                  <c:v>204</c:v>
                </c:pt>
                <c:pt idx="27">
                  <c:v>204</c:v>
                </c:pt>
                <c:pt idx="28">
                  <c:v>204</c:v>
                </c:pt>
                <c:pt idx="29">
                  <c:v>204</c:v>
                </c:pt>
                <c:pt idx="30">
                  <c:v>204</c:v>
                </c:pt>
              </c:numCache>
            </c:numRef>
          </c:val>
          <c:smooth val="0"/>
          <c:extLst>
            <c:ext xmlns:c16="http://schemas.microsoft.com/office/drawing/2014/chart" uri="{C3380CC4-5D6E-409C-BE32-E72D297353CC}">
              <c16:uniqueId val="{00000001-61B8-460E-9260-CBE1FEDD0956}"/>
            </c:ext>
          </c:extLst>
        </c:ser>
        <c:dLbls>
          <c:showLegendKey val="0"/>
          <c:showVal val="0"/>
          <c:showCatName val="0"/>
          <c:showSerName val="0"/>
          <c:showPercent val="0"/>
          <c:showBubbleSize val="0"/>
        </c:dLbls>
        <c:smooth val="0"/>
        <c:axId val="391991616"/>
        <c:axId val="391984544"/>
      </c:lineChart>
      <c:catAx>
        <c:axId val="39199161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600">
                    <a:latin typeface="Meiryo UI" panose="020B0604030504040204" pitchFamily="50" charset="-128"/>
                    <a:ea typeface="Meiryo UI" panose="020B0604030504040204" pitchFamily="50" charset="-128"/>
                  </a:rPr>
                  <a:t>期間</a:t>
                </a:r>
                <a:r>
                  <a:rPr lang="en-US" altLang="ja-JP" sz="1600">
                    <a:latin typeface="Meiryo UI" panose="020B0604030504040204" pitchFamily="50" charset="-128"/>
                    <a:ea typeface="Meiryo UI" panose="020B0604030504040204" pitchFamily="50" charset="-128"/>
                  </a:rPr>
                  <a:t>(</a:t>
                </a:r>
                <a:r>
                  <a:rPr lang="ja-JP" altLang="en-US" sz="1600">
                    <a:latin typeface="Meiryo UI" panose="020B0604030504040204" pitchFamily="50" charset="-128"/>
                    <a:ea typeface="Meiryo UI" panose="020B0604030504040204" pitchFamily="50" charset="-128"/>
                  </a:rPr>
                  <a:t>第</a:t>
                </a:r>
                <a:r>
                  <a:rPr lang="en-US" altLang="ja-JP" sz="1600">
                    <a:latin typeface="Meiryo UI" panose="020B0604030504040204" pitchFamily="50" charset="-128"/>
                    <a:ea typeface="Meiryo UI" panose="020B0604030504040204" pitchFamily="50" charset="-128"/>
                  </a:rPr>
                  <a:t>9</a:t>
                </a:r>
                <a:r>
                  <a:rPr lang="ja-JP" altLang="en-US" sz="1600">
                    <a:latin typeface="Meiryo UI" panose="020B0604030504040204" pitchFamily="50" charset="-128"/>
                    <a:ea typeface="Meiryo UI" panose="020B0604030504040204" pitchFamily="50" charset="-128"/>
                  </a:rPr>
                  <a:t>期～</a:t>
                </a:r>
                <a:r>
                  <a:rPr lang="en-US" altLang="ja-JP" sz="1600">
                    <a:latin typeface="Meiryo UI" panose="020B0604030504040204" pitchFamily="50" charset="-128"/>
                    <a:ea typeface="Meiryo UI" panose="020B0604030504040204" pitchFamily="50" charset="-128"/>
                  </a:rPr>
                  <a:t>39</a:t>
                </a:r>
                <a:r>
                  <a:rPr lang="ja-JP" altLang="en-US" sz="1600">
                    <a:latin typeface="Meiryo UI" panose="020B0604030504040204" pitchFamily="50" charset="-128"/>
                    <a:ea typeface="Meiryo UI" panose="020B0604030504040204" pitchFamily="50" charset="-128"/>
                  </a:rPr>
                  <a:t>期</a:t>
                </a:r>
                <a:r>
                  <a:rPr lang="en-US" altLang="ja-JP" sz="1600">
                    <a:latin typeface="Meiryo UI" panose="020B0604030504040204" pitchFamily="50" charset="-128"/>
                    <a:ea typeface="Meiryo UI" panose="020B0604030504040204" pitchFamily="50" charset="-128"/>
                  </a:rPr>
                  <a:t>)</a:t>
                </a:r>
                <a:endParaRPr lang="ja-JP" altLang="en-US" sz="1600">
                  <a:latin typeface="Meiryo UI" panose="020B0604030504040204" pitchFamily="50" charset="-128"/>
                  <a:ea typeface="Meiryo UI" panose="020B0604030504040204" pitchFamily="50" charset="-128"/>
                </a:endParaRP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1984544"/>
        <c:crosses val="autoZero"/>
        <c:auto val="1"/>
        <c:lblAlgn val="ctr"/>
        <c:lblOffset val="100"/>
        <c:noMultiLvlLbl val="0"/>
      </c:catAx>
      <c:valAx>
        <c:axId val="391984544"/>
        <c:scaling>
          <c:orientation val="minMax"/>
          <c:min val="1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600">
                    <a:latin typeface="Meiryo UI" panose="020B0604030504040204" pitchFamily="50" charset="-128"/>
                    <a:ea typeface="Meiryo UI" panose="020B0604030504040204" pitchFamily="50" charset="-128"/>
                  </a:rPr>
                  <a:t>1</a:t>
                </a:r>
                <a:r>
                  <a:rPr lang="ja-JP" altLang="en-US" sz="1600">
                    <a:latin typeface="Meiryo UI" panose="020B0604030504040204" pitchFamily="50" charset="-128"/>
                    <a:ea typeface="Meiryo UI" panose="020B0604030504040204" pitchFamily="50" charset="-128"/>
                  </a:rPr>
                  <a:t>平米あたりの修繕費 </a:t>
                </a:r>
                <a:r>
                  <a:rPr lang="en-US" altLang="ja-JP" sz="1600">
                    <a:latin typeface="Meiryo UI" panose="020B0604030504040204" pitchFamily="50" charset="-128"/>
                    <a:ea typeface="Meiryo UI" panose="020B0604030504040204" pitchFamily="50" charset="-128"/>
                  </a:rPr>
                  <a:t>(</a:t>
                </a:r>
                <a:r>
                  <a:rPr lang="ja-JP" altLang="en-US" sz="1600">
                    <a:latin typeface="Meiryo UI" panose="020B0604030504040204" pitchFamily="50" charset="-128"/>
                    <a:ea typeface="Meiryo UI" panose="020B0604030504040204" pitchFamily="50" charset="-128"/>
                  </a:rPr>
                  <a:t>円</a:t>
                </a:r>
                <a:r>
                  <a:rPr lang="en-US" altLang="ja-JP" sz="1600">
                    <a:latin typeface="Meiryo UI" panose="020B0604030504040204" pitchFamily="50" charset="-128"/>
                    <a:ea typeface="Meiryo UI" panose="020B0604030504040204" pitchFamily="50" charset="-128"/>
                  </a:rPr>
                  <a:t>/m</a:t>
                </a:r>
                <a:r>
                  <a:rPr lang="en-US" altLang="ja-JP" sz="1600" baseline="30000">
                    <a:latin typeface="Meiryo UI" panose="020B0604030504040204" pitchFamily="50" charset="-128"/>
                    <a:ea typeface="Meiryo UI" panose="020B0604030504040204" pitchFamily="50" charset="-128"/>
                  </a:rPr>
                  <a:t>2</a:t>
                </a:r>
                <a:r>
                  <a:rPr lang="en-US" altLang="ja-JP" sz="1600">
                    <a:latin typeface="Meiryo UI" panose="020B0604030504040204" pitchFamily="50" charset="-128"/>
                    <a:ea typeface="Meiryo UI" panose="020B0604030504040204" pitchFamily="50" charset="-128"/>
                  </a:rPr>
                  <a:t>)</a:t>
                </a:r>
                <a:endParaRPr lang="ja-JP" altLang="en-US" sz="1600">
                  <a:latin typeface="Meiryo UI" panose="020B0604030504040204" pitchFamily="50" charset="-128"/>
                  <a:ea typeface="Meiryo UI" panose="020B0604030504040204" pitchFamily="50" charset="-128"/>
                </a:endParaRPr>
              </a:p>
            </c:rich>
          </c:tx>
          <c:layout>
            <c:manualLayout>
              <c:xMode val="edge"/>
              <c:yMode val="edge"/>
              <c:x val="1.4400921658986175E-2"/>
              <c:y val="0.14631043256997456"/>
            </c:manualLayout>
          </c:layout>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1991616"/>
        <c:crosses val="autoZero"/>
        <c:crossBetween val="between"/>
      </c:valAx>
      <c:spPr>
        <a:noFill/>
        <a:ln>
          <a:noFill/>
        </a:ln>
        <a:effectLst/>
      </c:spPr>
    </c:plotArea>
    <c:legend>
      <c:legendPos val="b"/>
      <c:layout>
        <c:manualLayout>
          <c:xMode val="edge"/>
          <c:yMode val="edge"/>
          <c:x val="0.25843705020743374"/>
          <c:y val="0.90584565526637417"/>
          <c:w val="0.49080639113659186"/>
          <c:h val="7.5070375267976996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特別会計</a:t>
            </a: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修繕積立金</a:t>
            </a: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 駐車場会計一緒</a:t>
            </a:r>
            <a:r>
              <a:rPr lang="en-US" altLang="ja-JP" sz="1600" b="1" u="sng">
                <a:latin typeface="Meiryo UI" panose="020B0604030504040204" pitchFamily="50" charset="-128"/>
                <a:ea typeface="Meiryo UI" panose="020B0604030504040204" pitchFamily="50" charset="-128"/>
              </a:rPr>
              <a:t>/</a:t>
            </a:r>
            <a:r>
              <a:rPr lang="ja-JP" altLang="en-US" sz="1600" b="1" u="sng">
                <a:latin typeface="Meiryo UI" panose="020B0604030504040204" pitchFamily="50" charset="-128"/>
                <a:ea typeface="Meiryo UI" panose="020B0604030504040204" pitchFamily="50" charset="-128"/>
              </a:rPr>
              <a:t>別々にした場合の比較 </a:t>
            </a:r>
          </a:p>
        </c:rich>
      </c:tx>
      <c:overlay val="0"/>
      <c:spPr>
        <a:noFill/>
        <a:ln>
          <a:noFill/>
        </a:ln>
        <a:effectLst/>
      </c:spPr>
      <c:txPr>
        <a:bodyPr rot="0" spcFirstLastPara="1" vertOverflow="ellipsis" vert="horz" wrap="square" anchor="ctr" anchorCtr="1"/>
        <a:lstStyle/>
        <a:p>
          <a:pPr>
            <a:defRPr sz="1600" b="1" i="0" u="sng"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8.0195595510238624E-2"/>
          <c:y val="9.60735171261487E-2"/>
          <c:w val="0.90924372860650471"/>
          <c:h val="0.61378270558060588"/>
        </c:manualLayout>
      </c:layout>
      <c:lineChart>
        <c:grouping val="standard"/>
        <c:varyColors val="0"/>
        <c:ser>
          <c:idx val="0"/>
          <c:order val="0"/>
          <c:tx>
            <c:strRef>
              <c:f>カメラ1!$C$4</c:f>
              <c:strCache>
                <c:ptCount val="1"/>
                <c:pt idx="0">
                  <c:v>現状(円/m2)</c:v>
                </c:pt>
              </c:strCache>
            </c:strRef>
          </c:tx>
          <c:spPr>
            <a:ln w="57150" cap="rnd">
              <a:solidFill>
                <a:schemeClr val="accent1"/>
              </a:solidFill>
              <a:prstDash val="sysDot"/>
              <a:round/>
            </a:ln>
            <a:effectLst/>
          </c:spPr>
          <c:marker>
            <c:symbol val="none"/>
          </c:marker>
          <c:dPt>
            <c:idx val="4"/>
            <c:marker>
              <c:symbol val="none"/>
            </c:marker>
            <c:bubble3D val="0"/>
            <c:extLst>
              <c:ext xmlns:c16="http://schemas.microsoft.com/office/drawing/2014/chart" uri="{C3380CC4-5D6E-409C-BE32-E72D297353CC}">
                <c16:uniqueId val="{00000005-8071-4E8A-99D7-87731863E90C}"/>
              </c:ext>
            </c:extLst>
          </c:dPt>
          <c:cat>
            <c:strRef>
              <c:f>カメラ1!$D$3:$AH$3</c:f>
              <c:strCache>
                <c:ptCount val="31"/>
                <c:pt idx="0">
                  <c:v>第9期</c:v>
                </c:pt>
                <c:pt idx="1">
                  <c:v>第10期</c:v>
                </c:pt>
                <c:pt idx="2">
                  <c:v>第11期</c:v>
                </c:pt>
                <c:pt idx="3">
                  <c:v>第12期</c:v>
                </c:pt>
                <c:pt idx="4">
                  <c:v>第13期</c:v>
                </c:pt>
                <c:pt idx="5">
                  <c:v>第14期</c:v>
                </c:pt>
                <c:pt idx="6">
                  <c:v>第15期</c:v>
                </c:pt>
                <c:pt idx="7">
                  <c:v>第16期</c:v>
                </c:pt>
                <c:pt idx="8">
                  <c:v>第17期</c:v>
                </c:pt>
                <c:pt idx="9">
                  <c:v>第18期</c:v>
                </c:pt>
                <c:pt idx="10">
                  <c:v>第19期</c:v>
                </c:pt>
                <c:pt idx="11">
                  <c:v>第20期</c:v>
                </c:pt>
                <c:pt idx="12">
                  <c:v>第21期</c:v>
                </c:pt>
                <c:pt idx="13">
                  <c:v>第22期</c:v>
                </c:pt>
                <c:pt idx="14">
                  <c:v>第23期</c:v>
                </c:pt>
                <c:pt idx="15">
                  <c:v>第24期</c:v>
                </c:pt>
                <c:pt idx="16">
                  <c:v>第25期</c:v>
                </c:pt>
                <c:pt idx="17">
                  <c:v>第26期</c:v>
                </c:pt>
                <c:pt idx="18">
                  <c:v>第27期</c:v>
                </c:pt>
                <c:pt idx="19">
                  <c:v>第28期</c:v>
                </c:pt>
                <c:pt idx="20">
                  <c:v>第29期</c:v>
                </c:pt>
                <c:pt idx="21">
                  <c:v>第30期</c:v>
                </c:pt>
                <c:pt idx="22">
                  <c:v>第31期</c:v>
                </c:pt>
                <c:pt idx="23">
                  <c:v>第32期</c:v>
                </c:pt>
                <c:pt idx="24">
                  <c:v>第33期</c:v>
                </c:pt>
                <c:pt idx="25">
                  <c:v>第34期</c:v>
                </c:pt>
                <c:pt idx="26">
                  <c:v>第35期</c:v>
                </c:pt>
                <c:pt idx="27">
                  <c:v>第36期</c:v>
                </c:pt>
                <c:pt idx="28">
                  <c:v>第37期</c:v>
                </c:pt>
                <c:pt idx="29">
                  <c:v>第38期</c:v>
                </c:pt>
                <c:pt idx="30">
                  <c:v>第39期</c:v>
                </c:pt>
              </c:strCache>
            </c:strRef>
          </c:cat>
          <c:val>
            <c:numRef>
              <c:f>カメラ1!$D$4:$AH$4</c:f>
              <c:numCache>
                <c:formatCode>General</c:formatCode>
                <c:ptCount val="31"/>
                <c:pt idx="0">
                  <c:v>265</c:v>
                </c:pt>
                <c:pt idx="1">
                  <c:v>292</c:v>
                </c:pt>
                <c:pt idx="2">
                  <c:v>320</c:v>
                </c:pt>
                <c:pt idx="3">
                  <c:v>348</c:v>
                </c:pt>
                <c:pt idx="4">
                  <c:v>375</c:v>
                </c:pt>
                <c:pt idx="5">
                  <c:v>375</c:v>
                </c:pt>
                <c:pt idx="6">
                  <c:v>375</c:v>
                </c:pt>
                <c:pt idx="7">
                  <c:v>375</c:v>
                </c:pt>
                <c:pt idx="8">
                  <c:v>375</c:v>
                </c:pt>
                <c:pt idx="9">
                  <c:v>375</c:v>
                </c:pt>
                <c:pt idx="10">
                  <c:v>375</c:v>
                </c:pt>
                <c:pt idx="11">
                  <c:v>375</c:v>
                </c:pt>
                <c:pt idx="12">
                  <c:v>375</c:v>
                </c:pt>
                <c:pt idx="13">
                  <c:v>375</c:v>
                </c:pt>
                <c:pt idx="14">
                  <c:v>375</c:v>
                </c:pt>
                <c:pt idx="15">
                  <c:v>375</c:v>
                </c:pt>
                <c:pt idx="16">
                  <c:v>375</c:v>
                </c:pt>
                <c:pt idx="17">
                  <c:v>375</c:v>
                </c:pt>
                <c:pt idx="18">
                  <c:v>375</c:v>
                </c:pt>
                <c:pt idx="19">
                  <c:v>375</c:v>
                </c:pt>
                <c:pt idx="20">
                  <c:v>375</c:v>
                </c:pt>
                <c:pt idx="21">
                  <c:v>375</c:v>
                </c:pt>
                <c:pt idx="22">
                  <c:v>375</c:v>
                </c:pt>
                <c:pt idx="23">
                  <c:v>375</c:v>
                </c:pt>
                <c:pt idx="24">
                  <c:v>375</c:v>
                </c:pt>
                <c:pt idx="25">
                  <c:v>375</c:v>
                </c:pt>
                <c:pt idx="26">
                  <c:v>375</c:v>
                </c:pt>
                <c:pt idx="27">
                  <c:v>375</c:v>
                </c:pt>
                <c:pt idx="28">
                  <c:v>375</c:v>
                </c:pt>
                <c:pt idx="29">
                  <c:v>375</c:v>
                </c:pt>
                <c:pt idx="30">
                  <c:v>375</c:v>
                </c:pt>
              </c:numCache>
            </c:numRef>
          </c:val>
          <c:smooth val="0"/>
          <c:extLst>
            <c:ext xmlns:c16="http://schemas.microsoft.com/office/drawing/2014/chart" uri="{C3380CC4-5D6E-409C-BE32-E72D297353CC}">
              <c16:uniqueId val="{00000000-8071-4E8A-99D7-87731863E90C}"/>
            </c:ext>
          </c:extLst>
        </c:ser>
        <c:ser>
          <c:idx val="1"/>
          <c:order val="1"/>
          <c:tx>
            <c:strRef>
              <c:f>カメラ1!$C$5</c:f>
              <c:strCache>
                <c:ptCount val="1"/>
                <c:pt idx="0">
                  <c:v>案①(円/m2)</c:v>
                </c:pt>
              </c:strCache>
            </c:strRef>
          </c:tx>
          <c:spPr>
            <a:ln w="57150" cap="rnd">
              <a:solidFill>
                <a:schemeClr val="accent2"/>
              </a:solidFill>
              <a:round/>
            </a:ln>
            <a:effectLst/>
          </c:spPr>
          <c:marker>
            <c:symbol val="none"/>
          </c:marker>
          <c:cat>
            <c:strRef>
              <c:f>カメラ1!$D$3:$AH$3</c:f>
              <c:strCache>
                <c:ptCount val="31"/>
                <c:pt idx="0">
                  <c:v>第9期</c:v>
                </c:pt>
                <c:pt idx="1">
                  <c:v>第10期</c:v>
                </c:pt>
                <c:pt idx="2">
                  <c:v>第11期</c:v>
                </c:pt>
                <c:pt idx="3">
                  <c:v>第12期</c:v>
                </c:pt>
                <c:pt idx="4">
                  <c:v>第13期</c:v>
                </c:pt>
                <c:pt idx="5">
                  <c:v>第14期</c:v>
                </c:pt>
                <c:pt idx="6">
                  <c:v>第15期</c:v>
                </c:pt>
                <c:pt idx="7">
                  <c:v>第16期</c:v>
                </c:pt>
                <c:pt idx="8">
                  <c:v>第17期</c:v>
                </c:pt>
                <c:pt idx="9">
                  <c:v>第18期</c:v>
                </c:pt>
                <c:pt idx="10">
                  <c:v>第19期</c:v>
                </c:pt>
                <c:pt idx="11">
                  <c:v>第20期</c:v>
                </c:pt>
                <c:pt idx="12">
                  <c:v>第21期</c:v>
                </c:pt>
                <c:pt idx="13">
                  <c:v>第22期</c:v>
                </c:pt>
                <c:pt idx="14">
                  <c:v>第23期</c:v>
                </c:pt>
                <c:pt idx="15">
                  <c:v>第24期</c:v>
                </c:pt>
                <c:pt idx="16">
                  <c:v>第25期</c:v>
                </c:pt>
                <c:pt idx="17">
                  <c:v>第26期</c:v>
                </c:pt>
                <c:pt idx="18">
                  <c:v>第27期</c:v>
                </c:pt>
                <c:pt idx="19">
                  <c:v>第28期</c:v>
                </c:pt>
                <c:pt idx="20">
                  <c:v>第29期</c:v>
                </c:pt>
                <c:pt idx="21">
                  <c:v>第30期</c:v>
                </c:pt>
                <c:pt idx="22">
                  <c:v>第31期</c:v>
                </c:pt>
                <c:pt idx="23">
                  <c:v>第32期</c:v>
                </c:pt>
                <c:pt idx="24">
                  <c:v>第33期</c:v>
                </c:pt>
                <c:pt idx="25">
                  <c:v>第34期</c:v>
                </c:pt>
                <c:pt idx="26">
                  <c:v>第35期</c:v>
                </c:pt>
                <c:pt idx="27">
                  <c:v>第36期</c:v>
                </c:pt>
                <c:pt idx="28">
                  <c:v>第37期</c:v>
                </c:pt>
                <c:pt idx="29">
                  <c:v>第38期</c:v>
                </c:pt>
                <c:pt idx="30">
                  <c:v>第39期</c:v>
                </c:pt>
              </c:strCache>
            </c:strRef>
          </c:cat>
          <c:val>
            <c:numRef>
              <c:f>カメラ1!$D$5:$AH$5</c:f>
              <c:numCache>
                <c:formatCode>General</c:formatCode>
                <c:ptCount val="31"/>
                <c:pt idx="0">
                  <c:v>265</c:v>
                </c:pt>
                <c:pt idx="1">
                  <c:v>350</c:v>
                </c:pt>
                <c:pt idx="2">
                  <c:v>350</c:v>
                </c:pt>
                <c:pt idx="3">
                  <c:v>350</c:v>
                </c:pt>
                <c:pt idx="4">
                  <c:v>350</c:v>
                </c:pt>
                <c:pt idx="5">
                  <c:v>350</c:v>
                </c:pt>
                <c:pt idx="6">
                  <c:v>350</c:v>
                </c:pt>
                <c:pt idx="7">
                  <c:v>350</c:v>
                </c:pt>
                <c:pt idx="8">
                  <c:v>350</c:v>
                </c:pt>
                <c:pt idx="9">
                  <c:v>350</c:v>
                </c:pt>
                <c:pt idx="10">
                  <c:v>350</c:v>
                </c:pt>
                <c:pt idx="11">
                  <c:v>350</c:v>
                </c:pt>
                <c:pt idx="12">
                  <c:v>350</c:v>
                </c:pt>
                <c:pt idx="13">
                  <c:v>350</c:v>
                </c:pt>
                <c:pt idx="14">
                  <c:v>350</c:v>
                </c:pt>
                <c:pt idx="15">
                  <c:v>350</c:v>
                </c:pt>
                <c:pt idx="16">
                  <c:v>350</c:v>
                </c:pt>
                <c:pt idx="17">
                  <c:v>350</c:v>
                </c:pt>
                <c:pt idx="18">
                  <c:v>350</c:v>
                </c:pt>
                <c:pt idx="19">
                  <c:v>350</c:v>
                </c:pt>
                <c:pt idx="20">
                  <c:v>350</c:v>
                </c:pt>
                <c:pt idx="21">
                  <c:v>350</c:v>
                </c:pt>
                <c:pt idx="22">
                  <c:v>350</c:v>
                </c:pt>
                <c:pt idx="23">
                  <c:v>350</c:v>
                </c:pt>
                <c:pt idx="24">
                  <c:v>350</c:v>
                </c:pt>
                <c:pt idx="25">
                  <c:v>350</c:v>
                </c:pt>
                <c:pt idx="26">
                  <c:v>350</c:v>
                </c:pt>
                <c:pt idx="27">
                  <c:v>350</c:v>
                </c:pt>
                <c:pt idx="28">
                  <c:v>350</c:v>
                </c:pt>
                <c:pt idx="29">
                  <c:v>350</c:v>
                </c:pt>
                <c:pt idx="30">
                  <c:v>350</c:v>
                </c:pt>
              </c:numCache>
            </c:numRef>
          </c:val>
          <c:smooth val="0"/>
          <c:extLst>
            <c:ext xmlns:c16="http://schemas.microsoft.com/office/drawing/2014/chart" uri="{C3380CC4-5D6E-409C-BE32-E72D297353CC}">
              <c16:uniqueId val="{00000001-8071-4E8A-99D7-87731863E90C}"/>
            </c:ext>
          </c:extLst>
        </c:ser>
        <c:ser>
          <c:idx val="2"/>
          <c:order val="2"/>
          <c:tx>
            <c:strRef>
              <c:f>カメラ1!$C$6</c:f>
              <c:strCache>
                <c:ptCount val="1"/>
                <c:pt idx="0">
                  <c:v>案②/案③(円/m2)</c:v>
                </c:pt>
              </c:strCache>
            </c:strRef>
          </c:tx>
          <c:spPr>
            <a:ln w="57150" cap="rnd">
              <a:solidFill>
                <a:srgbClr val="7030A0"/>
              </a:solidFill>
              <a:prstDash val="sysDash"/>
              <a:round/>
            </a:ln>
            <a:effectLst/>
          </c:spPr>
          <c:marker>
            <c:symbol val="none"/>
          </c:marker>
          <c:cat>
            <c:strRef>
              <c:f>カメラ1!$D$3:$AH$3</c:f>
              <c:strCache>
                <c:ptCount val="31"/>
                <c:pt idx="0">
                  <c:v>第9期</c:v>
                </c:pt>
                <c:pt idx="1">
                  <c:v>第10期</c:v>
                </c:pt>
                <c:pt idx="2">
                  <c:v>第11期</c:v>
                </c:pt>
                <c:pt idx="3">
                  <c:v>第12期</c:v>
                </c:pt>
                <c:pt idx="4">
                  <c:v>第13期</c:v>
                </c:pt>
                <c:pt idx="5">
                  <c:v>第14期</c:v>
                </c:pt>
                <c:pt idx="6">
                  <c:v>第15期</c:v>
                </c:pt>
                <c:pt idx="7">
                  <c:v>第16期</c:v>
                </c:pt>
                <c:pt idx="8">
                  <c:v>第17期</c:v>
                </c:pt>
                <c:pt idx="9">
                  <c:v>第18期</c:v>
                </c:pt>
                <c:pt idx="10">
                  <c:v>第19期</c:v>
                </c:pt>
                <c:pt idx="11">
                  <c:v>第20期</c:v>
                </c:pt>
                <c:pt idx="12">
                  <c:v>第21期</c:v>
                </c:pt>
                <c:pt idx="13">
                  <c:v>第22期</c:v>
                </c:pt>
                <c:pt idx="14">
                  <c:v>第23期</c:v>
                </c:pt>
                <c:pt idx="15">
                  <c:v>第24期</c:v>
                </c:pt>
                <c:pt idx="16">
                  <c:v>第25期</c:v>
                </c:pt>
                <c:pt idx="17">
                  <c:v>第26期</c:v>
                </c:pt>
                <c:pt idx="18">
                  <c:v>第27期</c:v>
                </c:pt>
                <c:pt idx="19">
                  <c:v>第28期</c:v>
                </c:pt>
                <c:pt idx="20">
                  <c:v>第29期</c:v>
                </c:pt>
                <c:pt idx="21">
                  <c:v>第30期</c:v>
                </c:pt>
                <c:pt idx="22">
                  <c:v>第31期</c:v>
                </c:pt>
                <c:pt idx="23">
                  <c:v>第32期</c:v>
                </c:pt>
                <c:pt idx="24">
                  <c:v>第33期</c:v>
                </c:pt>
                <c:pt idx="25">
                  <c:v>第34期</c:v>
                </c:pt>
                <c:pt idx="26">
                  <c:v>第35期</c:v>
                </c:pt>
                <c:pt idx="27">
                  <c:v>第36期</c:v>
                </c:pt>
                <c:pt idx="28">
                  <c:v>第37期</c:v>
                </c:pt>
                <c:pt idx="29">
                  <c:v>第38期</c:v>
                </c:pt>
                <c:pt idx="30">
                  <c:v>第39期</c:v>
                </c:pt>
              </c:strCache>
            </c:strRef>
          </c:cat>
          <c:val>
            <c:numRef>
              <c:f>カメラ1!$D$6:$AH$6</c:f>
              <c:numCache>
                <c:formatCode>General</c:formatCode>
                <c:ptCount val="31"/>
                <c:pt idx="0">
                  <c:v>265</c:v>
                </c:pt>
                <c:pt idx="1">
                  <c:v>320</c:v>
                </c:pt>
                <c:pt idx="2">
                  <c:v>320</c:v>
                </c:pt>
                <c:pt idx="3">
                  <c:v>320</c:v>
                </c:pt>
                <c:pt idx="4">
                  <c:v>320</c:v>
                </c:pt>
                <c:pt idx="5">
                  <c:v>320</c:v>
                </c:pt>
                <c:pt idx="6">
                  <c:v>320</c:v>
                </c:pt>
                <c:pt idx="7">
                  <c:v>320</c:v>
                </c:pt>
                <c:pt idx="8">
                  <c:v>320</c:v>
                </c:pt>
                <c:pt idx="9">
                  <c:v>320</c:v>
                </c:pt>
                <c:pt idx="10">
                  <c:v>320</c:v>
                </c:pt>
                <c:pt idx="11">
                  <c:v>320</c:v>
                </c:pt>
                <c:pt idx="12">
                  <c:v>320</c:v>
                </c:pt>
                <c:pt idx="13">
                  <c:v>320</c:v>
                </c:pt>
                <c:pt idx="14">
                  <c:v>320</c:v>
                </c:pt>
                <c:pt idx="15">
                  <c:v>320</c:v>
                </c:pt>
                <c:pt idx="16">
                  <c:v>320</c:v>
                </c:pt>
                <c:pt idx="17">
                  <c:v>320</c:v>
                </c:pt>
                <c:pt idx="18">
                  <c:v>320</c:v>
                </c:pt>
                <c:pt idx="19">
                  <c:v>320</c:v>
                </c:pt>
                <c:pt idx="20">
                  <c:v>320</c:v>
                </c:pt>
                <c:pt idx="21">
                  <c:v>320</c:v>
                </c:pt>
                <c:pt idx="22">
                  <c:v>320</c:v>
                </c:pt>
                <c:pt idx="23">
                  <c:v>320</c:v>
                </c:pt>
                <c:pt idx="24">
                  <c:v>320</c:v>
                </c:pt>
                <c:pt idx="25">
                  <c:v>320</c:v>
                </c:pt>
                <c:pt idx="26">
                  <c:v>320</c:v>
                </c:pt>
                <c:pt idx="27">
                  <c:v>320</c:v>
                </c:pt>
                <c:pt idx="28">
                  <c:v>320</c:v>
                </c:pt>
                <c:pt idx="29">
                  <c:v>320</c:v>
                </c:pt>
                <c:pt idx="30">
                  <c:v>320</c:v>
                </c:pt>
              </c:numCache>
            </c:numRef>
          </c:val>
          <c:smooth val="0"/>
          <c:extLst>
            <c:ext xmlns:c16="http://schemas.microsoft.com/office/drawing/2014/chart" uri="{C3380CC4-5D6E-409C-BE32-E72D297353CC}">
              <c16:uniqueId val="{00000002-8071-4E8A-99D7-87731863E90C}"/>
            </c:ext>
          </c:extLst>
        </c:ser>
        <c:dLbls>
          <c:showLegendKey val="0"/>
          <c:showVal val="0"/>
          <c:showCatName val="0"/>
          <c:showSerName val="0"/>
          <c:showPercent val="0"/>
          <c:showBubbleSize val="0"/>
        </c:dLbls>
        <c:smooth val="0"/>
        <c:axId val="391991616"/>
        <c:axId val="391984544"/>
      </c:lineChart>
      <c:catAx>
        <c:axId val="391991616"/>
        <c:scaling>
          <c:orientation val="minMax"/>
        </c:scaling>
        <c:delete val="0"/>
        <c:axPos val="b"/>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600">
                    <a:latin typeface="Meiryo UI" panose="020B0604030504040204" pitchFamily="50" charset="-128"/>
                    <a:ea typeface="Meiryo UI" panose="020B0604030504040204" pitchFamily="50" charset="-128"/>
                  </a:rPr>
                  <a:t>積立期間 </a:t>
                </a:r>
                <a:r>
                  <a:rPr lang="en-US" altLang="ja-JP" sz="1600">
                    <a:latin typeface="Meiryo UI" panose="020B0604030504040204" pitchFamily="50" charset="-128"/>
                    <a:ea typeface="Meiryo UI" panose="020B0604030504040204" pitchFamily="50" charset="-128"/>
                  </a:rPr>
                  <a:t>(</a:t>
                </a:r>
                <a:r>
                  <a:rPr lang="ja-JP" altLang="en-US" sz="1600">
                    <a:latin typeface="Meiryo UI" panose="020B0604030504040204" pitchFamily="50" charset="-128"/>
                    <a:ea typeface="Meiryo UI" panose="020B0604030504040204" pitchFamily="50" charset="-128"/>
                  </a:rPr>
                  <a:t>第</a:t>
                </a:r>
                <a:r>
                  <a:rPr lang="en-US" altLang="ja-JP" sz="1600">
                    <a:latin typeface="Meiryo UI" panose="020B0604030504040204" pitchFamily="50" charset="-128"/>
                    <a:ea typeface="Meiryo UI" panose="020B0604030504040204" pitchFamily="50" charset="-128"/>
                  </a:rPr>
                  <a:t>9</a:t>
                </a:r>
                <a:r>
                  <a:rPr lang="ja-JP" altLang="en-US" sz="1600">
                    <a:latin typeface="Meiryo UI" panose="020B0604030504040204" pitchFamily="50" charset="-128"/>
                    <a:ea typeface="Meiryo UI" panose="020B0604030504040204" pitchFamily="50" charset="-128"/>
                  </a:rPr>
                  <a:t>期～</a:t>
                </a:r>
                <a:r>
                  <a:rPr lang="en-US" altLang="ja-JP" sz="1600">
                    <a:latin typeface="Meiryo UI" panose="020B0604030504040204" pitchFamily="50" charset="-128"/>
                    <a:ea typeface="Meiryo UI" panose="020B0604030504040204" pitchFamily="50" charset="-128"/>
                  </a:rPr>
                  <a:t>39</a:t>
                </a:r>
                <a:r>
                  <a:rPr lang="ja-JP" altLang="en-US" sz="1600">
                    <a:latin typeface="Meiryo UI" panose="020B0604030504040204" pitchFamily="50" charset="-128"/>
                    <a:ea typeface="Meiryo UI" panose="020B0604030504040204" pitchFamily="50" charset="-128"/>
                  </a:rPr>
                  <a:t>期</a:t>
                </a:r>
                <a:r>
                  <a:rPr lang="en-US" altLang="ja-JP" sz="1600">
                    <a:latin typeface="Meiryo UI" panose="020B0604030504040204" pitchFamily="50" charset="-128"/>
                    <a:ea typeface="Meiryo UI" panose="020B0604030504040204" pitchFamily="50" charset="-128"/>
                  </a:rPr>
                  <a:t>)</a:t>
                </a:r>
                <a:endParaRPr lang="ja-JP" altLang="en-US" sz="1600">
                  <a:latin typeface="Meiryo UI" panose="020B0604030504040204" pitchFamily="50" charset="-128"/>
                  <a:ea typeface="Meiryo UI" panose="020B0604030504040204" pitchFamily="50" charset="-128"/>
                </a:endParaRPr>
              </a:p>
            </c:rich>
          </c:tx>
          <c:layout>
            <c:manualLayout>
              <c:xMode val="edge"/>
              <c:yMode val="edge"/>
              <c:x val="0.44969837439674881"/>
              <c:y val="0.8387344744300127"/>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1984544"/>
        <c:crosses val="autoZero"/>
        <c:auto val="1"/>
        <c:lblAlgn val="ctr"/>
        <c:lblOffset val="100"/>
        <c:noMultiLvlLbl val="0"/>
      </c:catAx>
      <c:valAx>
        <c:axId val="391984544"/>
        <c:scaling>
          <c:orientation val="minMax"/>
          <c:max val="380"/>
          <c:min val="2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en-US" altLang="ja-JP" sz="1600">
                    <a:latin typeface="Meiryo UI" panose="020B0604030504040204" pitchFamily="50" charset="-128"/>
                    <a:ea typeface="Meiryo UI" panose="020B0604030504040204" pitchFamily="50" charset="-128"/>
                  </a:rPr>
                  <a:t>1</a:t>
                </a:r>
                <a:r>
                  <a:rPr lang="ja-JP" altLang="en-US" sz="1600">
                    <a:latin typeface="Meiryo UI" panose="020B0604030504040204" pitchFamily="50" charset="-128"/>
                    <a:ea typeface="Meiryo UI" panose="020B0604030504040204" pitchFamily="50" charset="-128"/>
                  </a:rPr>
                  <a:t>平米あたりの修繕費 </a:t>
                </a:r>
                <a:r>
                  <a:rPr lang="en-US" altLang="ja-JP" sz="1600">
                    <a:latin typeface="Meiryo UI" panose="020B0604030504040204" pitchFamily="50" charset="-128"/>
                    <a:ea typeface="Meiryo UI" panose="020B0604030504040204" pitchFamily="50" charset="-128"/>
                  </a:rPr>
                  <a:t>(</a:t>
                </a:r>
                <a:r>
                  <a:rPr lang="ja-JP" altLang="en-US" sz="1600">
                    <a:latin typeface="Meiryo UI" panose="020B0604030504040204" pitchFamily="50" charset="-128"/>
                    <a:ea typeface="Meiryo UI" panose="020B0604030504040204" pitchFamily="50" charset="-128"/>
                  </a:rPr>
                  <a:t>円</a:t>
                </a:r>
                <a:r>
                  <a:rPr lang="en-US" altLang="ja-JP" sz="1600">
                    <a:latin typeface="Meiryo UI" panose="020B0604030504040204" pitchFamily="50" charset="-128"/>
                    <a:ea typeface="Meiryo UI" panose="020B0604030504040204" pitchFamily="50" charset="-128"/>
                  </a:rPr>
                  <a:t>/m</a:t>
                </a:r>
                <a:r>
                  <a:rPr lang="en-US" altLang="ja-JP" sz="1600" baseline="30000">
                    <a:latin typeface="Meiryo UI" panose="020B0604030504040204" pitchFamily="50" charset="-128"/>
                    <a:ea typeface="Meiryo UI" panose="020B0604030504040204" pitchFamily="50" charset="-128"/>
                  </a:rPr>
                  <a:t>2</a:t>
                </a:r>
                <a:r>
                  <a:rPr lang="en-US" altLang="ja-JP" sz="1600">
                    <a:latin typeface="Meiryo UI" panose="020B0604030504040204" pitchFamily="50" charset="-128"/>
                    <a:ea typeface="Meiryo UI" panose="020B0604030504040204" pitchFamily="50" charset="-128"/>
                  </a:rPr>
                  <a:t>)</a:t>
                </a:r>
                <a:endParaRPr lang="ja-JP" altLang="en-US" sz="1600">
                  <a:latin typeface="Meiryo UI" panose="020B0604030504040204" pitchFamily="50" charset="-128"/>
                  <a:ea typeface="Meiryo UI" panose="020B0604030504040204" pitchFamily="50" charset="-128"/>
                </a:endParaRPr>
              </a:p>
            </c:rich>
          </c:tx>
          <c:overlay val="0"/>
          <c:spPr>
            <a:noFill/>
            <a:ln>
              <a:noFill/>
            </a:ln>
            <a:effectLst/>
          </c:spPr>
          <c:txPr>
            <a:bodyPr rot="-540000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1991616"/>
        <c:crosses val="autoZero"/>
        <c:crossBetween val="between"/>
        <c:majorUnit val="10"/>
      </c:valAx>
      <c:spPr>
        <a:noFill/>
        <a:ln>
          <a:noFill/>
        </a:ln>
        <a:effectLst/>
      </c:spPr>
    </c:plotArea>
    <c:legend>
      <c:legendPos val="b"/>
      <c:layout>
        <c:manualLayout>
          <c:xMode val="edge"/>
          <c:yMode val="edge"/>
          <c:x val="0.25148605416258452"/>
          <c:y val="0.92015370407758845"/>
          <c:w val="0.59495408336054767"/>
          <c:h val="6.7975450718232869E-2"/>
        </c:manualLayout>
      </c:layout>
      <c:overlay val="0"/>
      <c:spPr>
        <a:noFill/>
        <a:ln>
          <a:noFill/>
        </a:ln>
        <a:effectLst/>
      </c:spPr>
      <c:txPr>
        <a:bodyPr rot="0" spcFirstLastPara="1" vertOverflow="ellipsis" vert="horz" wrap="square" anchor="ctr" anchorCtr="1"/>
        <a:lstStyle/>
        <a:p>
          <a:pPr>
            <a:defRPr sz="1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2.3599035797608633E-2"/>
          <c:y val="4.1245694603903559E-2"/>
          <c:w val="0.97109618025177413"/>
          <c:h val="0.85626651720199709"/>
        </c:manualLayout>
      </c:layout>
      <c:lineChart>
        <c:grouping val="stacked"/>
        <c:varyColors val="0"/>
        <c:ser>
          <c:idx val="7"/>
          <c:order val="7"/>
          <c:tx>
            <c:strRef>
              <c:f>駐車場収支!$B$11:$D$11</c:f>
              <c:strCache>
                <c:ptCount val="3"/>
                <c:pt idx="0">
                  <c:v>支出</c:v>
                </c:pt>
                <c:pt idx="1">
                  <c:v>修繕費</c:v>
                </c:pt>
                <c:pt idx="2">
                  <c:v>小計</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val>
            <c:numRef>
              <c:f>駐車場収支!$E$11:$AQ$11</c:f>
              <c:numCache>
                <c:formatCode>#,##0;"▲ "#,##0</c:formatCode>
                <c:ptCount val="39"/>
                <c:pt idx="0">
                  <c:v>713.59199999999998</c:v>
                </c:pt>
                <c:pt idx="1">
                  <c:v>1427.184</c:v>
                </c:pt>
                <c:pt idx="2">
                  <c:v>2140.7759999999998</c:v>
                </c:pt>
                <c:pt idx="3">
                  <c:v>2897.5679999999998</c:v>
                </c:pt>
                <c:pt idx="4">
                  <c:v>3611.16</c:v>
                </c:pt>
                <c:pt idx="5">
                  <c:v>4360.3920000000007</c:v>
                </c:pt>
                <c:pt idx="6">
                  <c:v>5230.1840000000011</c:v>
                </c:pt>
                <c:pt idx="7">
                  <c:v>9056.7760000000017</c:v>
                </c:pt>
                <c:pt idx="8">
                  <c:v>9770.3680000000004</c:v>
                </c:pt>
                <c:pt idx="9">
                  <c:v>32594.959999999999</c:v>
                </c:pt>
                <c:pt idx="10">
                  <c:v>39740.830959999992</c:v>
                </c:pt>
                <c:pt idx="11">
                  <c:v>40478.198324799989</c:v>
                </c:pt>
                <c:pt idx="12">
                  <c:v>41278.069576423986</c:v>
                </c:pt>
                <c:pt idx="13">
                  <c:v>49598.452234306103</c:v>
                </c:pt>
                <c:pt idx="14">
                  <c:v>50401.353855477631</c:v>
                </c:pt>
                <c:pt idx="15">
                  <c:v>59654.782034755015</c:v>
                </c:pt>
                <c:pt idx="16">
                  <c:v>60399.744404928788</c:v>
                </c:pt>
                <c:pt idx="17">
                  <c:v>61207.248636953431</c:v>
                </c:pt>
                <c:pt idx="18">
                  <c:v>69535.302440138184</c:v>
                </c:pt>
                <c:pt idx="19">
                  <c:v>82654.913562338872</c:v>
                </c:pt>
                <c:pt idx="20">
                  <c:v>83467.089790150567</c:v>
                </c:pt>
                <c:pt idx="21">
                  <c:v>84219.838949101322</c:v>
                </c:pt>
                <c:pt idx="22">
                  <c:v>86734.168903846832</c:v>
                </c:pt>
                <c:pt idx="23">
                  <c:v>95131.087558366067</c:v>
                </c:pt>
                <c:pt idx="24">
                  <c:v>95888.602856157901</c:v>
                </c:pt>
                <c:pt idx="25">
                  <c:v>130447.72278043869</c:v>
                </c:pt>
                <c:pt idx="26">
                  <c:v>131208.45535434087</c:v>
                </c:pt>
                <c:pt idx="27">
                  <c:v>131970.80864111258</c:v>
                </c:pt>
                <c:pt idx="28">
                  <c:v>132734.79074431813</c:v>
                </c:pt>
                <c:pt idx="29">
                  <c:v>133500.40980803972</c:v>
                </c:pt>
                <c:pt idx="30">
                  <c:v>188267.67401707993</c:v>
                </c:pt>
                <c:pt idx="31">
                  <c:v>189036.59159716533</c:v>
                </c:pt>
                <c:pt idx="32">
                  <c:v>189807.17081515116</c:v>
                </c:pt>
                <c:pt idx="33">
                  <c:v>190579.41997922692</c:v>
                </c:pt>
                <c:pt idx="34">
                  <c:v>191353.34743912306</c:v>
                </c:pt>
                <c:pt idx="35">
                  <c:v>192128.96158631868</c:v>
                </c:pt>
                <c:pt idx="36">
                  <c:v>192906.27085425027</c:v>
                </c:pt>
                <c:pt idx="37">
                  <c:v>193685.2837185215</c:v>
                </c:pt>
                <c:pt idx="38">
                  <c:v>194466.0086971141</c:v>
                </c:pt>
              </c:numCache>
            </c:numRef>
          </c:val>
          <c:smooth val="0"/>
          <c:extLst>
            <c:ext xmlns:c16="http://schemas.microsoft.com/office/drawing/2014/chart" uri="{C3380CC4-5D6E-409C-BE32-E72D297353CC}">
              <c16:uniqueId val="{00000007-98AA-480B-8CCF-8A5AB2DA4331}"/>
            </c:ext>
          </c:extLst>
        </c:ser>
        <c:ser>
          <c:idx val="10"/>
          <c:order val="10"/>
          <c:tx>
            <c:strRef>
              <c:f>駐車場収支!$B$14:$D$14</c:f>
              <c:strCache>
                <c:ptCount val="3"/>
                <c:pt idx="0">
                  <c:v>収入</c:v>
                </c:pt>
                <c:pt idx="1">
                  <c:v>修繕費</c:v>
                </c:pt>
                <c:pt idx="2">
                  <c:v>小計</c:v>
                </c:pt>
              </c:strCache>
            </c:strRef>
          </c:tx>
          <c:spPr>
            <a:ln w="28575" cap="rnd">
              <a:solidFill>
                <a:schemeClr val="accent5">
                  <a:lumMod val="60000"/>
                </a:schemeClr>
              </a:solidFill>
              <a:round/>
            </a:ln>
            <a:effectLst/>
          </c:spPr>
          <c:marker>
            <c:symbol val="circle"/>
            <c:size val="5"/>
            <c:spPr>
              <a:solidFill>
                <a:schemeClr val="accent5">
                  <a:lumMod val="60000"/>
                </a:schemeClr>
              </a:solidFill>
              <a:ln w="9525">
                <a:solidFill>
                  <a:schemeClr val="accent5">
                    <a:lumMod val="60000"/>
                  </a:schemeClr>
                </a:solidFill>
              </a:ln>
              <a:effectLst/>
            </c:spPr>
          </c:marker>
          <c:val>
            <c:numRef>
              <c:f>駐車場収支!$E$14:$AQ$14</c:f>
              <c:numCache>
                <c:formatCode>#,##0;"▲ "#,##0</c:formatCode>
                <c:ptCount val="39"/>
                <c:pt idx="0">
                  <c:v>5525.4</c:v>
                </c:pt>
                <c:pt idx="1">
                  <c:v>11421.4</c:v>
                </c:pt>
                <c:pt idx="2">
                  <c:v>17148.400000000001</c:v>
                </c:pt>
                <c:pt idx="3">
                  <c:v>22700.9</c:v>
                </c:pt>
                <c:pt idx="4">
                  <c:v>28147.411000000004</c:v>
                </c:pt>
                <c:pt idx="5">
                  <c:v>33572.411000000007</c:v>
                </c:pt>
                <c:pt idx="6">
                  <c:v>38679.411000000007</c:v>
                </c:pt>
                <c:pt idx="7">
                  <c:v>43498.13700000001</c:v>
                </c:pt>
                <c:pt idx="8">
                  <c:v>48111.729000000007</c:v>
                </c:pt>
                <c:pt idx="9">
                  <c:v>52725.321000000004</c:v>
                </c:pt>
                <c:pt idx="10">
                  <c:v>57340.409404800004</c:v>
                </c:pt>
                <c:pt idx="11">
                  <c:v>61955.497809600005</c:v>
                </c:pt>
                <c:pt idx="12">
                  <c:v>66570.586214400013</c:v>
                </c:pt>
                <c:pt idx="13">
                  <c:v>71185.674619200014</c:v>
                </c:pt>
                <c:pt idx="14">
                  <c:v>75800.763024000014</c:v>
                </c:pt>
                <c:pt idx="15">
                  <c:v>80415.851428800015</c:v>
                </c:pt>
                <c:pt idx="16">
                  <c:v>85030.939833600016</c:v>
                </c:pt>
                <c:pt idx="17">
                  <c:v>89646.028238400017</c:v>
                </c:pt>
                <c:pt idx="18">
                  <c:v>94261.116643200017</c:v>
                </c:pt>
                <c:pt idx="19">
                  <c:v>98876.205048000018</c:v>
                </c:pt>
                <c:pt idx="20">
                  <c:v>103491.29345280002</c:v>
                </c:pt>
                <c:pt idx="21">
                  <c:v>108106.38185760002</c:v>
                </c:pt>
                <c:pt idx="22">
                  <c:v>112721.47026240002</c:v>
                </c:pt>
                <c:pt idx="23">
                  <c:v>117336.55866720002</c:v>
                </c:pt>
                <c:pt idx="24">
                  <c:v>121951.64707200002</c:v>
                </c:pt>
                <c:pt idx="25">
                  <c:v>126566.73547680002</c:v>
                </c:pt>
                <c:pt idx="26">
                  <c:v>131181.82388160002</c:v>
                </c:pt>
                <c:pt idx="27">
                  <c:v>135796.91228640001</c:v>
                </c:pt>
                <c:pt idx="28">
                  <c:v>140412.0006912</c:v>
                </c:pt>
                <c:pt idx="29">
                  <c:v>145027.08909599998</c:v>
                </c:pt>
                <c:pt idx="30">
                  <c:v>149642.17750079997</c:v>
                </c:pt>
                <c:pt idx="31">
                  <c:v>154257.26590559995</c:v>
                </c:pt>
                <c:pt idx="32">
                  <c:v>158872.35431039994</c:v>
                </c:pt>
                <c:pt idx="33">
                  <c:v>163487.44271519993</c:v>
                </c:pt>
                <c:pt idx="34">
                  <c:v>168102.53111999991</c:v>
                </c:pt>
                <c:pt idx="35">
                  <c:v>172717.6195247999</c:v>
                </c:pt>
                <c:pt idx="36">
                  <c:v>177332.70792959988</c:v>
                </c:pt>
                <c:pt idx="37">
                  <c:v>181947.79633439987</c:v>
                </c:pt>
                <c:pt idx="38">
                  <c:v>186562.88473919986</c:v>
                </c:pt>
              </c:numCache>
            </c:numRef>
          </c:val>
          <c:smooth val="0"/>
          <c:extLst>
            <c:ext xmlns:c16="http://schemas.microsoft.com/office/drawing/2014/chart" uri="{C3380CC4-5D6E-409C-BE32-E72D297353CC}">
              <c16:uniqueId val="{0000000A-98AA-480B-8CCF-8A5AB2DA4331}"/>
            </c:ext>
          </c:extLst>
        </c:ser>
        <c:ser>
          <c:idx val="11"/>
          <c:order val="11"/>
          <c:tx>
            <c:strRef>
              <c:f>駐車場収支!$B$15:$D$15</c:f>
              <c:strCache>
                <c:ptCount val="3"/>
                <c:pt idx="0">
                  <c:v>収支</c:v>
                </c:pt>
                <c:pt idx="1">
                  <c:v>累計</c:v>
                </c:pt>
                <c:pt idx="2">
                  <c:v>支出-収入</c:v>
                </c:pt>
              </c:strCache>
            </c:strRef>
          </c:tx>
          <c:spPr>
            <a:ln w="28575" cap="rnd">
              <a:solidFill>
                <a:schemeClr val="accent6">
                  <a:lumMod val="60000"/>
                </a:schemeClr>
              </a:solidFill>
              <a:round/>
            </a:ln>
            <a:effectLst/>
          </c:spPr>
          <c:marker>
            <c:symbol val="circle"/>
            <c:size val="5"/>
            <c:spPr>
              <a:solidFill>
                <a:schemeClr val="accent6">
                  <a:lumMod val="60000"/>
                </a:schemeClr>
              </a:solidFill>
              <a:ln w="9525">
                <a:solidFill>
                  <a:schemeClr val="accent6">
                    <a:lumMod val="60000"/>
                  </a:schemeClr>
                </a:solidFill>
              </a:ln>
              <a:effectLst/>
            </c:spPr>
          </c:marker>
          <c:val>
            <c:numRef>
              <c:f>駐車場収支!$E$15:$AQ$15</c:f>
              <c:numCache>
                <c:formatCode>#,##0;"▲ "#,##0</c:formatCode>
                <c:ptCount val="39"/>
                <c:pt idx="0">
                  <c:v>4811.808</c:v>
                </c:pt>
                <c:pt idx="1">
                  <c:v>15519.615999999998</c:v>
                </c:pt>
                <c:pt idx="2">
                  <c:v>26429.024000000001</c:v>
                </c:pt>
                <c:pt idx="3">
                  <c:v>36951.732000000004</c:v>
                </c:pt>
                <c:pt idx="4">
                  <c:v>47237.151000000005</c:v>
                </c:pt>
                <c:pt idx="5">
                  <c:v>57359.430000000008</c:v>
                </c:pt>
                <c:pt idx="6">
                  <c:v>67021.638000000006</c:v>
                </c:pt>
                <c:pt idx="7">
                  <c:v>73120.772000000012</c:v>
                </c:pt>
                <c:pt idx="8">
                  <c:v>81839.498000000021</c:v>
                </c:pt>
                <c:pt idx="9">
                  <c:v>68242.090000000011</c:v>
                </c:pt>
                <c:pt idx="10">
                  <c:v>70324.899444800016</c:v>
                </c:pt>
                <c:pt idx="11">
                  <c:v>91802.198929600039</c:v>
                </c:pt>
                <c:pt idx="12">
                  <c:v>117094.71556757606</c:v>
                </c:pt>
                <c:pt idx="13">
                  <c:v>138681.93795246998</c:v>
                </c:pt>
                <c:pt idx="14">
                  <c:v>164081.34712099237</c:v>
                </c:pt>
                <c:pt idx="15">
                  <c:v>184842.41651503736</c:v>
                </c:pt>
                <c:pt idx="16">
                  <c:v>209473.61194370859</c:v>
                </c:pt>
                <c:pt idx="17">
                  <c:v>237912.39154515514</c:v>
                </c:pt>
                <c:pt idx="18">
                  <c:v>262638.20574821695</c:v>
                </c:pt>
                <c:pt idx="19">
                  <c:v>278859.49723387812</c:v>
                </c:pt>
                <c:pt idx="20">
                  <c:v>298883.70089652756</c:v>
                </c:pt>
                <c:pt idx="21">
                  <c:v>322770.24380502623</c:v>
                </c:pt>
                <c:pt idx="22">
                  <c:v>348757.5451635794</c:v>
                </c:pt>
                <c:pt idx="23">
                  <c:v>370963.01627241337</c:v>
                </c:pt>
                <c:pt idx="24">
                  <c:v>397026.06048825552</c:v>
                </c:pt>
                <c:pt idx="25">
                  <c:v>393145.07318461686</c:v>
                </c:pt>
                <c:pt idx="26">
                  <c:v>393118.44171187602</c:v>
                </c:pt>
                <c:pt idx="27">
                  <c:v>396944.54535716341</c:v>
                </c:pt>
                <c:pt idx="28">
                  <c:v>404621.75530404528</c:v>
                </c:pt>
                <c:pt idx="29">
                  <c:v>416148.43459200556</c:v>
                </c:pt>
                <c:pt idx="30">
                  <c:v>377522.93807572557</c:v>
                </c:pt>
                <c:pt idx="31">
                  <c:v>342743.61238416017</c:v>
                </c:pt>
                <c:pt idx="32">
                  <c:v>311808.79587940895</c:v>
                </c:pt>
                <c:pt idx="33">
                  <c:v>284716.81861538196</c:v>
                </c:pt>
                <c:pt idx="34">
                  <c:v>261466.00229625881</c:v>
                </c:pt>
                <c:pt idx="35">
                  <c:v>242054.66023474003</c:v>
                </c:pt>
                <c:pt idx="36">
                  <c:v>226481.09731008965</c:v>
                </c:pt>
                <c:pt idx="37">
                  <c:v>214743.60992596802</c:v>
                </c:pt>
                <c:pt idx="38">
                  <c:v>206840.48596805378</c:v>
                </c:pt>
              </c:numCache>
            </c:numRef>
          </c:val>
          <c:smooth val="0"/>
          <c:extLst>
            <c:ext xmlns:c16="http://schemas.microsoft.com/office/drawing/2014/chart" uri="{C3380CC4-5D6E-409C-BE32-E72D297353CC}">
              <c16:uniqueId val="{0000000B-98AA-480B-8CCF-8A5AB2DA4331}"/>
            </c:ext>
          </c:extLst>
        </c:ser>
        <c:dLbls>
          <c:showLegendKey val="0"/>
          <c:showVal val="0"/>
          <c:showCatName val="0"/>
          <c:showSerName val="0"/>
          <c:showPercent val="0"/>
          <c:showBubbleSize val="0"/>
        </c:dLbls>
        <c:marker val="1"/>
        <c:smooth val="0"/>
        <c:axId val="233274176"/>
        <c:axId val="233250880"/>
        <c:extLst>
          <c:ext xmlns:c15="http://schemas.microsoft.com/office/drawing/2012/chart" uri="{02D57815-91ED-43cb-92C2-25804820EDAC}">
            <c15:filteredLineSeries>
              <c15:ser>
                <c:idx val="0"/>
                <c:order val="0"/>
                <c:tx>
                  <c:strRef>
                    <c:extLst>
                      <c:ext uri="{02D57815-91ED-43cb-92C2-25804820EDAC}">
                        <c15:formulaRef>
                          <c15:sqref>駐車場収支!$B$4:$D$4</c15:sqref>
                        </c15:formulaRef>
                      </c:ext>
                    </c:extLst>
                    <c:strCache>
                      <c:ptCount val="3"/>
                      <c:pt idx="0">
                        <c:v>年</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extLst>
                      <c:ext uri="{02D57815-91ED-43cb-92C2-25804820EDAC}">
                        <c15:formulaRef>
                          <c15:sqref>駐車場収支!$E$4:$AQ$4</c15:sqref>
                        </c15:formulaRef>
                      </c:ext>
                    </c:extLst>
                    <c:numCache>
                      <c:formatCode>General</c:formatCode>
                      <c:ptCount val="39"/>
                      <c:pt idx="0">
                        <c:v>2014</c:v>
                      </c:pt>
                      <c:pt idx="1">
                        <c:v>2015</c:v>
                      </c:pt>
                      <c:pt idx="2">
                        <c:v>2016</c:v>
                      </c:pt>
                      <c:pt idx="3">
                        <c:v>2017</c:v>
                      </c:pt>
                      <c:pt idx="4">
                        <c:v>2018</c:v>
                      </c:pt>
                      <c:pt idx="5">
                        <c:v>2019</c:v>
                      </c:pt>
                      <c:pt idx="6">
                        <c:v>2020</c:v>
                      </c:pt>
                      <c:pt idx="7">
                        <c:v>2021</c:v>
                      </c:pt>
                      <c:pt idx="8">
                        <c:v>2022</c:v>
                      </c:pt>
                      <c:pt idx="9">
                        <c:v>2023</c:v>
                      </c:pt>
                      <c:pt idx="10">
                        <c:v>2024</c:v>
                      </c:pt>
                      <c:pt idx="11">
                        <c:v>2025</c:v>
                      </c:pt>
                      <c:pt idx="12">
                        <c:v>2026</c:v>
                      </c:pt>
                      <c:pt idx="13">
                        <c:v>2027</c:v>
                      </c:pt>
                      <c:pt idx="14">
                        <c:v>2028</c:v>
                      </c:pt>
                      <c:pt idx="15">
                        <c:v>2029</c:v>
                      </c:pt>
                      <c:pt idx="16">
                        <c:v>2030</c:v>
                      </c:pt>
                      <c:pt idx="17">
                        <c:v>2031</c:v>
                      </c:pt>
                      <c:pt idx="18">
                        <c:v>2032</c:v>
                      </c:pt>
                      <c:pt idx="19">
                        <c:v>2033</c:v>
                      </c:pt>
                      <c:pt idx="20">
                        <c:v>2034</c:v>
                      </c:pt>
                      <c:pt idx="21">
                        <c:v>2035</c:v>
                      </c:pt>
                      <c:pt idx="22">
                        <c:v>2036</c:v>
                      </c:pt>
                      <c:pt idx="23">
                        <c:v>2037</c:v>
                      </c:pt>
                      <c:pt idx="24">
                        <c:v>2038</c:v>
                      </c:pt>
                      <c:pt idx="25">
                        <c:v>2039</c:v>
                      </c:pt>
                      <c:pt idx="26">
                        <c:v>2040</c:v>
                      </c:pt>
                      <c:pt idx="27">
                        <c:v>2041</c:v>
                      </c:pt>
                      <c:pt idx="28">
                        <c:v>2042</c:v>
                      </c:pt>
                      <c:pt idx="29">
                        <c:v>2043</c:v>
                      </c:pt>
                      <c:pt idx="30">
                        <c:v>2044</c:v>
                      </c:pt>
                      <c:pt idx="31">
                        <c:v>2045</c:v>
                      </c:pt>
                      <c:pt idx="32">
                        <c:v>2046</c:v>
                      </c:pt>
                      <c:pt idx="33">
                        <c:v>2047</c:v>
                      </c:pt>
                      <c:pt idx="34">
                        <c:v>2048</c:v>
                      </c:pt>
                      <c:pt idx="35">
                        <c:v>2049</c:v>
                      </c:pt>
                      <c:pt idx="36">
                        <c:v>2050</c:v>
                      </c:pt>
                      <c:pt idx="37">
                        <c:v>2051</c:v>
                      </c:pt>
                      <c:pt idx="38">
                        <c:v>2052</c:v>
                      </c:pt>
                    </c:numCache>
                  </c:numRef>
                </c:val>
                <c:smooth val="0"/>
                <c:extLst>
                  <c:ext xmlns:c16="http://schemas.microsoft.com/office/drawing/2014/chart" uri="{C3380CC4-5D6E-409C-BE32-E72D297353CC}">
                    <c16:uniqueId val="{00000000-98AA-480B-8CCF-8A5AB2DA4331}"/>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駐車場収支!$B$5:$D$5</c15:sqref>
                        </c15:formulaRef>
                      </c:ext>
                    </c:extLst>
                    <c:strCache>
                      <c:ptCount val="3"/>
                      <c:pt idx="0">
                        <c:v>周期</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extLst xmlns:c15="http://schemas.microsoft.com/office/drawing/2012/chart">
                      <c:ext xmlns:c15="http://schemas.microsoft.com/office/drawing/2012/chart" uri="{02D57815-91ED-43cb-92C2-25804820EDAC}">
                        <c15:formulaRef>
                          <c15:sqref>駐車場収支!$E$5:$AQ$5</c15:sqref>
                        </c15:formulaRef>
                      </c:ext>
                    </c:extLst>
                    <c:numCache>
                      <c:formatCode>General</c:formatCode>
                      <c:ptCount val="3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numCache>
                  </c:numRef>
                </c:val>
                <c:smooth val="0"/>
                <c:extLst xmlns:c15="http://schemas.microsoft.com/office/drawing/2012/chart">
                  <c:ext xmlns:c16="http://schemas.microsoft.com/office/drawing/2014/chart" uri="{C3380CC4-5D6E-409C-BE32-E72D297353CC}">
                    <c16:uniqueId val="{00000001-98AA-480B-8CCF-8A5AB2DA4331}"/>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駐車場収支!$B$6:$D$6</c15:sqref>
                        </c15:formulaRef>
                      </c:ext>
                    </c:extLst>
                    <c:strCache>
                      <c:ptCount val="3"/>
                      <c:pt idx="0">
                        <c:v>支出</c:v>
                      </c:pt>
                      <c:pt idx="1">
                        <c:v>管理費</c:v>
                      </c:pt>
                      <c:pt idx="2">
                        <c:v>保守点検費用</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extLst xmlns:c15="http://schemas.microsoft.com/office/drawing/2012/chart">
                      <c:ext xmlns:c15="http://schemas.microsoft.com/office/drawing/2012/chart" uri="{02D57815-91ED-43cb-92C2-25804820EDAC}">
                        <c15:formulaRef>
                          <c15:sqref>駐車場収支!$E$6:$AQ$6</c15:sqref>
                        </c15:formulaRef>
                      </c:ext>
                    </c:extLst>
                    <c:numCache>
                      <c:formatCode>#,##0;"▲ "#,##0</c:formatCode>
                      <c:ptCount val="39"/>
                      <c:pt idx="0">
                        <c:v>415.8</c:v>
                      </c:pt>
                      <c:pt idx="1">
                        <c:v>415.8</c:v>
                      </c:pt>
                      <c:pt idx="2">
                        <c:v>415.8</c:v>
                      </c:pt>
                      <c:pt idx="3">
                        <c:v>415.8</c:v>
                      </c:pt>
                      <c:pt idx="4">
                        <c:v>415.8</c:v>
                      </c:pt>
                      <c:pt idx="5">
                        <c:v>415.8</c:v>
                      </c:pt>
                      <c:pt idx="6">
                        <c:v>415.8</c:v>
                      </c:pt>
                      <c:pt idx="7">
                        <c:v>415.8</c:v>
                      </c:pt>
                      <c:pt idx="8">
                        <c:v>415.8</c:v>
                      </c:pt>
                      <c:pt idx="9">
                        <c:v>415.8</c:v>
                      </c:pt>
                      <c:pt idx="10">
                        <c:v>436.59000000000003</c:v>
                      </c:pt>
                      <c:pt idx="11">
                        <c:v>436.59000000000003</c:v>
                      </c:pt>
                      <c:pt idx="12">
                        <c:v>436.59000000000003</c:v>
                      </c:pt>
                      <c:pt idx="13">
                        <c:v>436.59000000000003</c:v>
                      </c:pt>
                      <c:pt idx="14">
                        <c:v>436.59000000000003</c:v>
                      </c:pt>
                      <c:pt idx="15">
                        <c:v>436.59000000000003</c:v>
                      </c:pt>
                      <c:pt idx="16">
                        <c:v>436.59000000000003</c:v>
                      </c:pt>
                      <c:pt idx="17">
                        <c:v>436.59000000000003</c:v>
                      </c:pt>
                      <c:pt idx="18">
                        <c:v>436.59000000000003</c:v>
                      </c:pt>
                      <c:pt idx="19">
                        <c:v>436.59000000000003</c:v>
                      </c:pt>
                      <c:pt idx="20">
                        <c:v>436.59000000000003</c:v>
                      </c:pt>
                      <c:pt idx="21">
                        <c:v>436.59000000000003</c:v>
                      </c:pt>
                      <c:pt idx="22">
                        <c:v>436.59000000000003</c:v>
                      </c:pt>
                      <c:pt idx="23">
                        <c:v>436.59000000000003</c:v>
                      </c:pt>
                      <c:pt idx="24">
                        <c:v>436.59000000000003</c:v>
                      </c:pt>
                      <c:pt idx="25">
                        <c:v>436.59000000000003</c:v>
                      </c:pt>
                      <c:pt idx="26">
                        <c:v>436.59000000000003</c:v>
                      </c:pt>
                      <c:pt idx="27">
                        <c:v>436.59000000000003</c:v>
                      </c:pt>
                      <c:pt idx="28">
                        <c:v>436.59000000000003</c:v>
                      </c:pt>
                      <c:pt idx="29">
                        <c:v>436.59000000000003</c:v>
                      </c:pt>
                      <c:pt idx="30">
                        <c:v>436.59000000000003</c:v>
                      </c:pt>
                      <c:pt idx="31">
                        <c:v>436.59000000000003</c:v>
                      </c:pt>
                      <c:pt idx="32">
                        <c:v>436.59000000000003</c:v>
                      </c:pt>
                      <c:pt idx="33">
                        <c:v>436.59000000000003</c:v>
                      </c:pt>
                      <c:pt idx="34">
                        <c:v>436.59000000000003</c:v>
                      </c:pt>
                      <c:pt idx="35">
                        <c:v>436.59000000000003</c:v>
                      </c:pt>
                      <c:pt idx="36">
                        <c:v>436.59000000000003</c:v>
                      </c:pt>
                      <c:pt idx="37">
                        <c:v>436.59000000000003</c:v>
                      </c:pt>
                      <c:pt idx="38">
                        <c:v>436.59000000000003</c:v>
                      </c:pt>
                    </c:numCache>
                  </c:numRef>
                </c:val>
                <c:smooth val="0"/>
                <c:extLst xmlns:c15="http://schemas.microsoft.com/office/drawing/2012/chart">
                  <c:ext xmlns:c16="http://schemas.microsoft.com/office/drawing/2014/chart" uri="{C3380CC4-5D6E-409C-BE32-E72D297353CC}">
                    <c16:uniqueId val="{00000002-98AA-480B-8CCF-8A5AB2DA4331}"/>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駐車場収支!$B$7:$D$7</c15:sqref>
                        </c15:formulaRef>
                      </c:ext>
                    </c:extLst>
                    <c:strCache>
                      <c:ptCount val="3"/>
                      <c:pt idx="0">
                        <c:v>支出</c:v>
                      </c:pt>
                      <c:pt idx="1">
                        <c:v>管理費</c:v>
                      </c:pt>
                      <c:pt idx="2">
                        <c:v>電気料金(*1)</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extLst xmlns:c15="http://schemas.microsoft.com/office/drawing/2012/chart">
                      <c:ext xmlns:c15="http://schemas.microsoft.com/office/drawing/2012/chart" uri="{02D57815-91ED-43cb-92C2-25804820EDAC}">
                        <c15:formulaRef>
                          <c15:sqref>駐車場収支!$E$7:$AQ$7</c15:sqref>
                        </c15:formulaRef>
                      </c:ext>
                    </c:extLst>
                    <c:numCache>
                      <c:formatCode>#,##0;"▲ "#,##0</c:formatCode>
                      <c:ptCount val="39"/>
                      <c:pt idx="0">
                        <c:v>297.79199999999997</c:v>
                      </c:pt>
                      <c:pt idx="1">
                        <c:v>297.79199999999997</c:v>
                      </c:pt>
                      <c:pt idx="2">
                        <c:v>297.79199999999997</c:v>
                      </c:pt>
                      <c:pt idx="3">
                        <c:v>297.79199999999997</c:v>
                      </c:pt>
                      <c:pt idx="4">
                        <c:v>297.79199999999997</c:v>
                      </c:pt>
                      <c:pt idx="5">
                        <c:v>297.79199999999997</c:v>
                      </c:pt>
                      <c:pt idx="6">
                        <c:v>297.79199999999997</c:v>
                      </c:pt>
                      <c:pt idx="7">
                        <c:v>297.79199999999997</c:v>
                      </c:pt>
                      <c:pt idx="8">
                        <c:v>297.79199999999997</c:v>
                      </c:pt>
                      <c:pt idx="9">
                        <c:v>297.79199999999997</c:v>
                      </c:pt>
                      <c:pt idx="10">
                        <c:v>299.28095999999994</c:v>
                      </c:pt>
                      <c:pt idx="11">
                        <c:v>300.77736479999993</c:v>
                      </c:pt>
                      <c:pt idx="12">
                        <c:v>302.28125162399988</c:v>
                      </c:pt>
                      <c:pt idx="13">
                        <c:v>303.79265788211984</c:v>
                      </c:pt>
                      <c:pt idx="14">
                        <c:v>305.31162117153042</c:v>
                      </c:pt>
                      <c:pt idx="15">
                        <c:v>306.83817927738806</c:v>
                      </c:pt>
                      <c:pt idx="16">
                        <c:v>308.37237017377498</c:v>
                      </c:pt>
                      <c:pt idx="17">
                        <c:v>309.91423202464381</c:v>
                      </c:pt>
                      <c:pt idx="18">
                        <c:v>311.46380318476702</c:v>
                      </c:pt>
                      <c:pt idx="19">
                        <c:v>313.0211222006908</c:v>
                      </c:pt>
                      <c:pt idx="20">
                        <c:v>314.58622781169424</c:v>
                      </c:pt>
                      <c:pt idx="21">
                        <c:v>316.15915895075267</c:v>
                      </c:pt>
                      <c:pt idx="22">
                        <c:v>317.7399547455064</c:v>
                      </c:pt>
                      <c:pt idx="23">
                        <c:v>319.32865451923391</c:v>
                      </c:pt>
                      <c:pt idx="24">
                        <c:v>320.92529779183002</c:v>
                      </c:pt>
                      <c:pt idx="25">
                        <c:v>322.52992428078915</c:v>
                      </c:pt>
                      <c:pt idx="26">
                        <c:v>324.14257390219308</c:v>
                      </c:pt>
                      <c:pt idx="27">
                        <c:v>325.76328677170403</c:v>
                      </c:pt>
                      <c:pt idx="28">
                        <c:v>327.39210320556253</c:v>
                      </c:pt>
                      <c:pt idx="29">
                        <c:v>329.02906372159032</c:v>
                      </c:pt>
                      <c:pt idx="30">
                        <c:v>330.67420904019826</c:v>
                      </c:pt>
                      <c:pt idx="31">
                        <c:v>332.32758008539923</c:v>
                      </c:pt>
                      <c:pt idx="32">
                        <c:v>333.9892179858262</c:v>
                      </c:pt>
                      <c:pt idx="33">
                        <c:v>335.65916407575531</c:v>
                      </c:pt>
                      <c:pt idx="34">
                        <c:v>337.33745989613408</c:v>
                      </c:pt>
                      <c:pt idx="35">
                        <c:v>339.02414719561472</c:v>
                      </c:pt>
                      <c:pt idx="36">
                        <c:v>340.71926793159275</c:v>
                      </c:pt>
                      <c:pt idx="37">
                        <c:v>342.42286427125066</c:v>
                      </c:pt>
                      <c:pt idx="38">
                        <c:v>344.1349785926069</c:v>
                      </c:pt>
                    </c:numCache>
                  </c:numRef>
                </c:val>
                <c:smooth val="0"/>
                <c:extLst xmlns:c15="http://schemas.microsoft.com/office/drawing/2012/chart">
                  <c:ext xmlns:c16="http://schemas.microsoft.com/office/drawing/2014/chart" uri="{C3380CC4-5D6E-409C-BE32-E72D297353CC}">
                    <c16:uniqueId val="{00000003-98AA-480B-8CCF-8A5AB2DA433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駐車場収支!$B$8:$D$8</c15:sqref>
                        </c15:formulaRef>
                      </c:ext>
                    </c:extLst>
                    <c:strCache>
                      <c:ptCount val="3"/>
                      <c:pt idx="0">
                        <c:v>支出</c:v>
                      </c:pt>
                      <c:pt idx="1">
                        <c:v>管理費</c:v>
                      </c:pt>
                      <c:pt idx="2">
                        <c:v>突発故障交換</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extLst xmlns:c15="http://schemas.microsoft.com/office/drawing/2012/chart">
                      <c:ext xmlns:c15="http://schemas.microsoft.com/office/drawing/2012/chart" uri="{02D57815-91ED-43cb-92C2-25804820EDAC}">
                        <c15:formulaRef>
                          <c15:sqref>駐車場収支!$E$8:$AQ$8</c15:sqref>
                        </c15:formulaRef>
                      </c:ext>
                    </c:extLst>
                    <c:numCache>
                      <c:formatCode>#,##0;"▲ "#,##0</c:formatCode>
                      <c:ptCount val="39"/>
                      <c:pt idx="0">
                        <c:v>0</c:v>
                      </c:pt>
                      <c:pt idx="1">
                        <c:v>0</c:v>
                      </c:pt>
                      <c:pt idx="2">
                        <c:v>0</c:v>
                      </c:pt>
                      <c:pt idx="3">
                        <c:v>43.2</c:v>
                      </c:pt>
                      <c:pt idx="4">
                        <c:v>0</c:v>
                      </c:pt>
                      <c:pt idx="5">
                        <c:v>35.64</c:v>
                      </c:pt>
                      <c:pt idx="6">
                        <c:v>156.19999999999999</c:v>
                      </c:pt>
                      <c:pt idx="7">
                        <c:v>33</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xmlns:c15="http://schemas.microsoft.com/office/drawing/2012/chart">
                  <c:ext xmlns:c16="http://schemas.microsoft.com/office/drawing/2014/chart" uri="{C3380CC4-5D6E-409C-BE32-E72D297353CC}">
                    <c16:uniqueId val="{00000004-98AA-480B-8CCF-8A5AB2DA4331}"/>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駐車場収支!$B$9:$D$9</c15:sqref>
                        </c15:formulaRef>
                      </c:ext>
                    </c:extLst>
                    <c:strCache>
                      <c:ptCount val="3"/>
                      <c:pt idx="0">
                        <c:v>支出</c:v>
                      </c:pt>
                      <c:pt idx="1">
                        <c:v>修繕費</c:v>
                      </c:pt>
                      <c:pt idx="2">
                        <c:v>定期交換部品</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val>
                  <c:numRef>
                    <c:extLst xmlns:c15="http://schemas.microsoft.com/office/drawing/2012/chart">
                      <c:ext xmlns:c15="http://schemas.microsoft.com/office/drawing/2012/chart" uri="{02D57815-91ED-43cb-92C2-25804820EDAC}">
                        <c15:formulaRef>
                          <c15:sqref>駐車場収支!$E$9:$AQ$9</c15:sqref>
                        </c15:formulaRef>
                      </c:ext>
                    </c:extLst>
                    <c:numCache>
                      <c:formatCode>#,##0;"▲ "#,##0</c:formatCode>
                      <c:ptCount val="39"/>
                      <c:pt idx="0">
                        <c:v>0</c:v>
                      </c:pt>
                      <c:pt idx="1">
                        <c:v>0</c:v>
                      </c:pt>
                      <c:pt idx="2">
                        <c:v>0</c:v>
                      </c:pt>
                      <c:pt idx="3">
                        <c:v>0</c:v>
                      </c:pt>
                      <c:pt idx="4">
                        <c:v>0</c:v>
                      </c:pt>
                      <c:pt idx="5">
                        <c:v>0</c:v>
                      </c:pt>
                      <c:pt idx="6">
                        <c:v>0</c:v>
                      </c:pt>
                      <c:pt idx="7">
                        <c:v>0</c:v>
                      </c:pt>
                      <c:pt idx="8">
                        <c:v>0</c:v>
                      </c:pt>
                      <c:pt idx="9">
                        <c:v>22111</c:v>
                      </c:pt>
                      <c:pt idx="10">
                        <c:v>6410</c:v>
                      </c:pt>
                      <c:pt idx="11">
                        <c:v>0</c:v>
                      </c:pt>
                      <c:pt idx="12">
                        <c:v>61</c:v>
                      </c:pt>
                      <c:pt idx="13">
                        <c:v>7580</c:v>
                      </c:pt>
                      <c:pt idx="14">
                        <c:v>61</c:v>
                      </c:pt>
                      <c:pt idx="15">
                        <c:v>8510</c:v>
                      </c:pt>
                      <c:pt idx="16">
                        <c:v>0</c:v>
                      </c:pt>
                      <c:pt idx="17">
                        <c:v>61</c:v>
                      </c:pt>
                      <c:pt idx="18">
                        <c:v>7580</c:v>
                      </c:pt>
                      <c:pt idx="19">
                        <c:v>12370</c:v>
                      </c:pt>
                      <c:pt idx="20">
                        <c:v>61</c:v>
                      </c:pt>
                      <c:pt idx="21">
                        <c:v>0</c:v>
                      </c:pt>
                      <c:pt idx="22">
                        <c:v>1760</c:v>
                      </c:pt>
                      <c:pt idx="23">
                        <c:v>7641</c:v>
                      </c:pt>
                      <c:pt idx="24">
                        <c:v>0</c:v>
                      </c:pt>
                      <c:pt idx="25">
                        <c:v>33800</c:v>
                      </c:pt>
                      <c:pt idx="26">
                        <c:v>0</c:v>
                      </c:pt>
                      <c:pt idx="27">
                        <c:v>0</c:v>
                      </c:pt>
                      <c:pt idx="28">
                        <c:v>0</c:v>
                      </c:pt>
                      <c:pt idx="29">
                        <c:v>0</c:v>
                      </c:pt>
                      <c:pt idx="30">
                        <c:v>0</c:v>
                      </c:pt>
                      <c:pt idx="31">
                        <c:v>0</c:v>
                      </c:pt>
                      <c:pt idx="32">
                        <c:v>0</c:v>
                      </c:pt>
                      <c:pt idx="33">
                        <c:v>0</c:v>
                      </c:pt>
                      <c:pt idx="34">
                        <c:v>0</c:v>
                      </c:pt>
                      <c:pt idx="35">
                        <c:v>0</c:v>
                      </c:pt>
                      <c:pt idx="36">
                        <c:v>0</c:v>
                      </c:pt>
                      <c:pt idx="37">
                        <c:v>0</c:v>
                      </c:pt>
                      <c:pt idx="38">
                        <c:v>0</c:v>
                      </c:pt>
                    </c:numCache>
                  </c:numRef>
                </c:val>
                <c:smooth val="0"/>
                <c:extLst xmlns:c15="http://schemas.microsoft.com/office/drawing/2012/chart">
                  <c:ext xmlns:c16="http://schemas.microsoft.com/office/drawing/2014/chart" uri="{C3380CC4-5D6E-409C-BE32-E72D297353CC}">
                    <c16:uniqueId val="{00000005-98AA-480B-8CCF-8A5AB2DA4331}"/>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駐車場収支!$B$10:$D$10</c15:sqref>
                        </c15:formulaRef>
                      </c:ext>
                    </c:extLst>
                    <c:strCache>
                      <c:ptCount val="3"/>
                      <c:pt idx="0">
                        <c:v>支出</c:v>
                      </c:pt>
                      <c:pt idx="1">
                        <c:v>修繕費</c:v>
                      </c:pt>
                      <c:pt idx="2">
                        <c:v>フルリニューアル工事</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val>
                  <c:numRef>
                    <c:extLst xmlns:c15="http://schemas.microsoft.com/office/drawing/2012/chart">
                      <c:ext xmlns:c15="http://schemas.microsoft.com/office/drawing/2012/chart" uri="{02D57815-91ED-43cb-92C2-25804820EDAC}">
                        <c15:formulaRef>
                          <c15:sqref>駐車場収支!$E$10:$AQ$10</c15:sqref>
                        </c15:formulaRef>
                      </c:ext>
                    </c:extLst>
                    <c:numCache>
                      <c:formatCode>#,##0;"▲ "#,##0</c:formatCode>
                      <c:ptCount val="39"/>
                      <c:pt idx="0">
                        <c:v>0</c:v>
                      </c:pt>
                      <c:pt idx="1">
                        <c:v>0</c:v>
                      </c:pt>
                      <c:pt idx="2">
                        <c:v>0</c:v>
                      </c:pt>
                      <c:pt idx="3">
                        <c:v>0</c:v>
                      </c:pt>
                      <c:pt idx="4">
                        <c:v>0</c:v>
                      </c:pt>
                      <c:pt idx="5">
                        <c:v>0</c:v>
                      </c:pt>
                      <c:pt idx="6">
                        <c:v>0</c:v>
                      </c:pt>
                      <c:pt idx="7">
                        <c:v>3080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54000</c:v>
                      </c:pt>
                      <c:pt idx="31">
                        <c:v>0</c:v>
                      </c:pt>
                      <c:pt idx="32">
                        <c:v>0</c:v>
                      </c:pt>
                      <c:pt idx="33">
                        <c:v>0</c:v>
                      </c:pt>
                      <c:pt idx="34">
                        <c:v>0</c:v>
                      </c:pt>
                      <c:pt idx="35">
                        <c:v>0</c:v>
                      </c:pt>
                      <c:pt idx="36">
                        <c:v>0</c:v>
                      </c:pt>
                      <c:pt idx="37">
                        <c:v>0</c:v>
                      </c:pt>
                      <c:pt idx="38">
                        <c:v>0</c:v>
                      </c:pt>
                    </c:numCache>
                  </c:numRef>
                </c:val>
                <c:smooth val="0"/>
                <c:extLst xmlns:c15="http://schemas.microsoft.com/office/drawing/2012/chart">
                  <c:ext xmlns:c16="http://schemas.microsoft.com/office/drawing/2014/chart" uri="{C3380CC4-5D6E-409C-BE32-E72D297353CC}">
                    <c16:uniqueId val="{00000006-98AA-480B-8CCF-8A5AB2DA4331}"/>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駐車場収支!$B$12:$D$12</c15:sqref>
                        </c15:formulaRef>
                      </c:ext>
                    </c:extLst>
                    <c:strCache>
                      <c:ptCount val="3"/>
                      <c:pt idx="0">
                        <c:v>収入</c:v>
                      </c:pt>
                      <c:pt idx="1">
                        <c:v>管理費</c:v>
                      </c:pt>
                      <c:pt idx="2">
                        <c:v>駐車場収入</c:v>
                      </c:pt>
                    </c:strCache>
                  </c:strRef>
                </c:tx>
                <c:spPr>
                  <a:ln w="28575" cap="rnd">
                    <a:solidFill>
                      <a:schemeClr val="accent3">
                        <a:lumMod val="60000"/>
                      </a:schemeClr>
                    </a:solidFill>
                    <a:round/>
                  </a:ln>
                  <a:effectLst/>
                </c:spPr>
                <c:marker>
                  <c:symbol val="circle"/>
                  <c:size val="5"/>
                  <c:spPr>
                    <a:solidFill>
                      <a:schemeClr val="accent3">
                        <a:lumMod val="60000"/>
                      </a:schemeClr>
                    </a:solidFill>
                    <a:ln w="9525">
                      <a:solidFill>
                        <a:schemeClr val="accent3">
                          <a:lumMod val="60000"/>
                        </a:schemeClr>
                      </a:solidFill>
                    </a:ln>
                    <a:effectLst/>
                  </c:spPr>
                </c:marker>
                <c:val>
                  <c:numRef>
                    <c:extLst xmlns:c15="http://schemas.microsoft.com/office/drawing/2012/chart">
                      <c:ext xmlns:c15="http://schemas.microsoft.com/office/drawing/2012/chart" uri="{02D57815-91ED-43cb-92C2-25804820EDAC}">
                        <c15:formulaRef>
                          <c15:sqref>駐車場収支!$E$12:$AQ$12</c15:sqref>
                        </c15:formulaRef>
                      </c:ext>
                    </c:extLst>
                    <c:numCache>
                      <c:formatCode>#,##0;"▲ "#,##0</c:formatCode>
                      <c:ptCount val="39"/>
                      <c:pt idx="0">
                        <c:v>3174</c:v>
                      </c:pt>
                      <c:pt idx="1">
                        <c:v>3174</c:v>
                      </c:pt>
                      <c:pt idx="2">
                        <c:v>3174</c:v>
                      </c:pt>
                      <c:pt idx="3">
                        <c:v>3834.6</c:v>
                      </c:pt>
                      <c:pt idx="4">
                        <c:v>2191.1999999999998</c:v>
                      </c:pt>
                      <c:pt idx="5">
                        <c:v>2191.1999999999998</c:v>
                      </c:pt>
                      <c:pt idx="6">
                        <c:v>2116.8000000000002</c:v>
                      </c:pt>
                      <c:pt idx="7">
                        <c:v>1982.4</c:v>
                      </c:pt>
                      <c:pt idx="8">
                        <c:v>713.59199999999998</c:v>
                      </c:pt>
                      <c:pt idx="9">
                        <c:v>713.59199999999998</c:v>
                      </c:pt>
                      <c:pt idx="10">
                        <c:v>715.08840480000003</c:v>
                      </c:pt>
                      <c:pt idx="11">
                        <c:v>715.08840480000003</c:v>
                      </c:pt>
                      <c:pt idx="12">
                        <c:v>715.08840480000003</c:v>
                      </c:pt>
                      <c:pt idx="13">
                        <c:v>715.08840480000003</c:v>
                      </c:pt>
                      <c:pt idx="14">
                        <c:v>715.08840480000003</c:v>
                      </c:pt>
                      <c:pt idx="15">
                        <c:v>715.08840480000003</c:v>
                      </c:pt>
                      <c:pt idx="16">
                        <c:v>715.08840480000003</c:v>
                      </c:pt>
                      <c:pt idx="17">
                        <c:v>715.08840480000003</c:v>
                      </c:pt>
                      <c:pt idx="18">
                        <c:v>715.08840480000003</c:v>
                      </c:pt>
                      <c:pt idx="19">
                        <c:v>715.08840480000003</c:v>
                      </c:pt>
                      <c:pt idx="20">
                        <c:v>715.08840480000003</c:v>
                      </c:pt>
                      <c:pt idx="21">
                        <c:v>715.08840480000003</c:v>
                      </c:pt>
                      <c:pt idx="22">
                        <c:v>715.08840480000003</c:v>
                      </c:pt>
                      <c:pt idx="23">
                        <c:v>715.08840480000003</c:v>
                      </c:pt>
                      <c:pt idx="24">
                        <c:v>715.08840480000003</c:v>
                      </c:pt>
                      <c:pt idx="25">
                        <c:v>715.08840480000003</c:v>
                      </c:pt>
                      <c:pt idx="26">
                        <c:v>715.08840480000003</c:v>
                      </c:pt>
                      <c:pt idx="27">
                        <c:v>715.08840480000003</c:v>
                      </c:pt>
                      <c:pt idx="28">
                        <c:v>715.08840480000003</c:v>
                      </c:pt>
                      <c:pt idx="29">
                        <c:v>715.08840480000003</c:v>
                      </c:pt>
                      <c:pt idx="30">
                        <c:v>715.08840480000003</c:v>
                      </c:pt>
                      <c:pt idx="31">
                        <c:v>715.08840480000003</c:v>
                      </c:pt>
                      <c:pt idx="32">
                        <c:v>715.08840480000003</c:v>
                      </c:pt>
                      <c:pt idx="33">
                        <c:v>715.08840480000003</c:v>
                      </c:pt>
                      <c:pt idx="34">
                        <c:v>715.08840480000003</c:v>
                      </c:pt>
                      <c:pt idx="35">
                        <c:v>715.08840480000003</c:v>
                      </c:pt>
                      <c:pt idx="36">
                        <c:v>715.08840480000003</c:v>
                      </c:pt>
                      <c:pt idx="37">
                        <c:v>715.08840480000003</c:v>
                      </c:pt>
                      <c:pt idx="38">
                        <c:v>715.08840480000003</c:v>
                      </c:pt>
                    </c:numCache>
                  </c:numRef>
                </c:val>
                <c:smooth val="0"/>
                <c:extLst xmlns:c15="http://schemas.microsoft.com/office/drawing/2012/chart">
                  <c:ext xmlns:c16="http://schemas.microsoft.com/office/drawing/2014/chart" uri="{C3380CC4-5D6E-409C-BE32-E72D297353CC}">
                    <c16:uniqueId val="{00000008-98AA-480B-8CCF-8A5AB2DA4331}"/>
                  </c:ext>
                </c:extLst>
              </c15:ser>
            </c15:filteredLineSeries>
            <c15:filteredLineSeries>
              <c15:ser>
                <c:idx val="9"/>
                <c:order val="9"/>
                <c:tx>
                  <c:strRef>
                    <c:extLst xmlns:c15="http://schemas.microsoft.com/office/drawing/2012/chart">
                      <c:ext xmlns:c15="http://schemas.microsoft.com/office/drawing/2012/chart" uri="{02D57815-91ED-43cb-92C2-25804820EDAC}">
                        <c15:formulaRef>
                          <c15:sqref>駐車場収支!$B$13:$D$13</c15:sqref>
                        </c15:formulaRef>
                      </c:ext>
                    </c:extLst>
                    <c:strCache>
                      <c:ptCount val="3"/>
                      <c:pt idx="0">
                        <c:v>収入</c:v>
                      </c:pt>
                      <c:pt idx="1">
                        <c:v>修繕費</c:v>
                      </c:pt>
                      <c:pt idx="2">
                        <c:v>駐車場収入</c:v>
                      </c:pt>
                    </c:strCache>
                  </c:strRef>
                </c:tx>
                <c:spPr>
                  <a:ln w="28575" cap="rnd">
                    <a:solidFill>
                      <a:schemeClr val="accent4">
                        <a:lumMod val="60000"/>
                      </a:schemeClr>
                    </a:solidFill>
                    <a:round/>
                  </a:ln>
                  <a:effectLst/>
                </c:spPr>
                <c:marker>
                  <c:symbol val="circle"/>
                  <c:size val="5"/>
                  <c:spPr>
                    <a:solidFill>
                      <a:schemeClr val="accent4">
                        <a:lumMod val="60000"/>
                      </a:schemeClr>
                    </a:solidFill>
                    <a:ln w="9525">
                      <a:solidFill>
                        <a:schemeClr val="accent4">
                          <a:lumMod val="60000"/>
                        </a:schemeClr>
                      </a:solidFill>
                    </a:ln>
                    <a:effectLst/>
                  </c:spPr>
                </c:marker>
                <c:val>
                  <c:numRef>
                    <c:extLst xmlns:c15="http://schemas.microsoft.com/office/drawing/2012/chart">
                      <c:ext xmlns:c15="http://schemas.microsoft.com/office/drawing/2012/chart" uri="{02D57815-91ED-43cb-92C2-25804820EDAC}">
                        <c15:formulaRef>
                          <c15:sqref>駐車場収支!$E$13:$AQ$13</c15:sqref>
                        </c15:formulaRef>
                      </c:ext>
                    </c:extLst>
                    <c:numCache>
                      <c:formatCode>#,##0;"▲ "#,##0</c:formatCode>
                      <c:ptCount val="39"/>
                      <c:pt idx="0">
                        <c:v>2351.4</c:v>
                      </c:pt>
                      <c:pt idx="1">
                        <c:v>2722</c:v>
                      </c:pt>
                      <c:pt idx="2">
                        <c:v>2553</c:v>
                      </c:pt>
                      <c:pt idx="3">
                        <c:v>1717.9</c:v>
                      </c:pt>
                      <c:pt idx="4">
                        <c:v>3255.3110000000001</c:v>
                      </c:pt>
                      <c:pt idx="5">
                        <c:v>3233.8</c:v>
                      </c:pt>
                      <c:pt idx="6">
                        <c:v>2990.2</c:v>
                      </c:pt>
                      <c:pt idx="7">
                        <c:v>2836.326</c:v>
                      </c:pt>
                      <c:pt idx="8">
                        <c:v>3900</c:v>
                      </c:pt>
                      <c:pt idx="9">
                        <c:v>3900</c:v>
                      </c:pt>
                      <c:pt idx="10">
                        <c:v>3900</c:v>
                      </c:pt>
                      <c:pt idx="11">
                        <c:v>3900</c:v>
                      </c:pt>
                      <c:pt idx="12">
                        <c:v>3900</c:v>
                      </c:pt>
                      <c:pt idx="13">
                        <c:v>3900</c:v>
                      </c:pt>
                      <c:pt idx="14">
                        <c:v>3900</c:v>
                      </c:pt>
                      <c:pt idx="15">
                        <c:v>3900</c:v>
                      </c:pt>
                      <c:pt idx="16">
                        <c:v>3900</c:v>
                      </c:pt>
                      <c:pt idx="17">
                        <c:v>3900</c:v>
                      </c:pt>
                      <c:pt idx="18">
                        <c:v>3900</c:v>
                      </c:pt>
                      <c:pt idx="19">
                        <c:v>3900</c:v>
                      </c:pt>
                      <c:pt idx="20">
                        <c:v>3900</c:v>
                      </c:pt>
                      <c:pt idx="21">
                        <c:v>3900</c:v>
                      </c:pt>
                      <c:pt idx="22">
                        <c:v>3900</c:v>
                      </c:pt>
                      <c:pt idx="23">
                        <c:v>3900</c:v>
                      </c:pt>
                      <c:pt idx="24">
                        <c:v>3900</c:v>
                      </c:pt>
                      <c:pt idx="25">
                        <c:v>3900</c:v>
                      </c:pt>
                      <c:pt idx="26">
                        <c:v>3900</c:v>
                      </c:pt>
                      <c:pt idx="27">
                        <c:v>3900</c:v>
                      </c:pt>
                      <c:pt idx="28">
                        <c:v>3900</c:v>
                      </c:pt>
                      <c:pt idx="29">
                        <c:v>3900</c:v>
                      </c:pt>
                      <c:pt idx="30">
                        <c:v>3900</c:v>
                      </c:pt>
                      <c:pt idx="31">
                        <c:v>3900</c:v>
                      </c:pt>
                      <c:pt idx="32">
                        <c:v>3900</c:v>
                      </c:pt>
                      <c:pt idx="33">
                        <c:v>3900</c:v>
                      </c:pt>
                      <c:pt idx="34">
                        <c:v>3900</c:v>
                      </c:pt>
                      <c:pt idx="35">
                        <c:v>3900</c:v>
                      </c:pt>
                      <c:pt idx="36">
                        <c:v>3900</c:v>
                      </c:pt>
                      <c:pt idx="37">
                        <c:v>3900</c:v>
                      </c:pt>
                      <c:pt idx="38">
                        <c:v>3900</c:v>
                      </c:pt>
                    </c:numCache>
                  </c:numRef>
                </c:val>
                <c:smooth val="0"/>
                <c:extLst xmlns:c15="http://schemas.microsoft.com/office/drawing/2012/chart">
                  <c:ext xmlns:c16="http://schemas.microsoft.com/office/drawing/2014/chart" uri="{C3380CC4-5D6E-409C-BE32-E72D297353CC}">
                    <c16:uniqueId val="{00000009-98AA-480B-8CCF-8A5AB2DA4331}"/>
                  </c:ext>
                </c:extLst>
              </c15:ser>
            </c15:filteredLineSeries>
          </c:ext>
        </c:extLst>
      </c:lineChart>
      <c:catAx>
        <c:axId val="23327417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33250880"/>
        <c:crosses val="autoZero"/>
        <c:auto val="1"/>
        <c:lblAlgn val="ctr"/>
        <c:lblOffset val="100"/>
        <c:noMultiLvlLbl val="0"/>
      </c:catAx>
      <c:valAx>
        <c:axId val="233250880"/>
        <c:scaling>
          <c:orientation val="minMax"/>
        </c:scaling>
        <c:delete val="0"/>
        <c:axPos val="l"/>
        <c:majorGridlines>
          <c:spPr>
            <a:ln w="9525" cap="flat" cmpd="sng" algn="ctr">
              <a:solidFill>
                <a:schemeClr val="tx1">
                  <a:lumMod val="15000"/>
                  <a:lumOff val="85000"/>
                </a:schemeClr>
              </a:solidFill>
              <a:round/>
            </a:ln>
            <a:effectLst/>
          </c:spPr>
        </c:majorGridlines>
        <c:numFmt formatCode="#,##0;&quot;▲ &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33274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png"/><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emf"/></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214757</xdr:colOff>
      <xdr:row>23</xdr:row>
      <xdr:rowOff>0</xdr:rowOff>
    </xdr:from>
    <xdr:to>
      <xdr:col>37</xdr:col>
      <xdr:colOff>88900</xdr:colOff>
      <xdr:row>34</xdr:row>
      <xdr:rowOff>117094</xdr:rowOff>
    </xdr:to>
    <xdr:pic>
      <xdr:nvPicPr>
        <xdr:cNvPr id="4" name="図 3">
          <a:extLst>
            <a:ext uri="{FF2B5EF4-FFF2-40B4-BE49-F238E27FC236}">
              <a16:creationId xmlns:a16="http://schemas.microsoft.com/office/drawing/2014/main" id="{63135D4C-4311-424E-9347-FB479E942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157" y="3162300"/>
          <a:ext cx="7544943" cy="2352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36</xdr:row>
      <xdr:rowOff>0</xdr:rowOff>
    </xdr:from>
    <xdr:to>
      <xdr:col>23</xdr:col>
      <xdr:colOff>121920</xdr:colOff>
      <xdr:row>50</xdr:row>
      <xdr:rowOff>147003</xdr:rowOff>
    </xdr:to>
    <xdr:pic>
      <xdr:nvPicPr>
        <xdr:cNvPr id="6" name="図 5">
          <a:extLst>
            <a:ext uri="{FF2B5EF4-FFF2-40B4-BE49-F238E27FC236}">
              <a16:creationId xmlns:a16="http://schemas.microsoft.com/office/drawing/2014/main" id="{172EBD8D-FD46-478C-BF08-8A099ED60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7200900"/>
          <a:ext cx="4389120" cy="2991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139581</xdr:colOff>
      <xdr:row>50</xdr:row>
      <xdr:rowOff>0</xdr:rowOff>
    </xdr:from>
    <xdr:to>
      <xdr:col>38</xdr:col>
      <xdr:colOff>0</xdr:colOff>
      <xdr:row>56</xdr:row>
      <xdr:rowOff>114419</xdr:rowOff>
    </xdr:to>
    <xdr:pic>
      <xdr:nvPicPr>
        <xdr:cNvPr id="8" name="図 7">
          <a:extLst>
            <a:ext uri="{FF2B5EF4-FFF2-40B4-BE49-F238E27FC236}">
              <a16:creationId xmlns:a16="http://schemas.microsoft.com/office/drawing/2014/main" id="{4471E664-A3D3-4E5F-BADA-40B46A9AD5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4381" y="10045700"/>
          <a:ext cx="1371719" cy="137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148</xdr:row>
      <xdr:rowOff>38100</xdr:rowOff>
    </xdr:from>
    <xdr:to>
      <xdr:col>36</xdr:col>
      <xdr:colOff>152400</xdr:colOff>
      <xdr:row>154</xdr:row>
      <xdr:rowOff>25400</xdr:rowOff>
    </xdr:to>
    <xdr:sp macro="" textlink="">
      <xdr:nvSpPr>
        <xdr:cNvPr id="2" name="大かっこ 1">
          <a:extLst>
            <a:ext uri="{FF2B5EF4-FFF2-40B4-BE49-F238E27FC236}">
              <a16:creationId xmlns:a16="http://schemas.microsoft.com/office/drawing/2014/main" id="{803CA54B-7B48-4CA2-9096-C23549380ADD}"/>
            </a:ext>
          </a:extLst>
        </xdr:cNvPr>
        <xdr:cNvSpPr/>
      </xdr:nvSpPr>
      <xdr:spPr>
        <a:xfrm>
          <a:off x="584200" y="33096200"/>
          <a:ext cx="7302500" cy="1257300"/>
        </a:xfrm>
        <a:prstGeom prst="bracketPair">
          <a:avLst>
            <a:gd name="adj" fmla="val 10257"/>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59</xdr:row>
      <xdr:rowOff>0</xdr:rowOff>
    </xdr:from>
    <xdr:to>
      <xdr:col>35</xdr:col>
      <xdr:colOff>210693</xdr:colOff>
      <xdr:row>78</xdr:row>
      <xdr:rowOff>51689</xdr:rowOff>
    </xdr:to>
    <xdr:pic>
      <xdr:nvPicPr>
        <xdr:cNvPr id="9" name="図 8">
          <a:extLst>
            <a:ext uri="{FF2B5EF4-FFF2-40B4-BE49-F238E27FC236}">
              <a16:creationId xmlns:a16="http://schemas.microsoft.com/office/drawing/2014/main" id="{9D0A1C56-F733-4827-81F2-31E45B7A42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4200" y="12026900"/>
          <a:ext cx="7144893" cy="3912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83</xdr:row>
      <xdr:rowOff>165100</xdr:rowOff>
    </xdr:from>
    <xdr:to>
      <xdr:col>35</xdr:col>
      <xdr:colOff>76200</xdr:colOff>
      <xdr:row>90</xdr:row>
      <xdr:rowOff>190500</xdr:rowOff>
    </xdr:to>
    <xdr:pic>
      <xdr:nvPicPr>
        <xdr:cNvPr id="10" name="図 9">
          <a:extLst>
            <a:ext uri="{FF2B5EF4-FFF2-40B4-BE49-F238E27FC236}">
              <a16:creationId xmlns:a16="http://schemas.microsoft.com/office/drawing/2014/main" id="{8CB8504C-FC17-4EC4-8054-B26435E40D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23000" y="17145000"/>
          <a:ext cx="1371600" cy="1371600"/>
        </a:xfrm>
        <a:prstGeom prst="rect">
          <a:avLst/>
        </a:prstGeom>
      </xdr:spPr>
    </xdr:pic>
    <xdr:clientData/>
  </xdr:twoCellAnchor>
  <xdr:twoCellAnchor editAs="oneCell">
    <xdr:from>
      <xdr:col>2</xdr:col>
      <xdr:colOff>185735</xdr:colOff>
      <xdr:row>96</xdr:row>
      <xdr:rowOff>26894</xdr:rowOff>
    </xdr:from>
    <xdr:to>
      <xdr:col>36</xdr:col>
      <xdr:colOff>0</xdr:colOff>
      <xdr:row>110</xdr:row>
      <xdr:rowOff>4160</xdr:rowOff>
    </xdr:to>
    <xdr:pic>
      <xdr:nvPicPr>
        <xdr:cNvPr id="11" name="図 10">
          <a:extLst>
            <a:ext uri="{FF2B5EF4-FFF2-40B4-BE49-F238E27FC236}">
              <a16:creationId xmlns:a16="http://schemas.microsoft.com/office/drawing/2014/main" id="{8BE19FD1-EBC9-4859-834A-B4D4063272F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54676" y="19785106"/>
          <a:ext cx="7523912" cy="2863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31</xdr:col>
      <xdr:colOff>15240</xdr:colOff>
      <xdr:row>12</xdr:row>
      <xdr:rowOff>129540</xdr:rowOff>
    </xdr:to>
    <xdr:pic>
      <xdr:nvPicPr>
        <xdr:cNvPr id="6" name="図 5">
          <a:extLst>
            <a:ext uri="{FF2B5EF4-FFF2-40B4-BE49-F238E27FC236}">
              <a16:creationId xmlns:a16="http://schemas.microsoft.com/office/drawing/2014/main" id="{AD731525-F1E2-4907-8549-F845537E6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4340" y="388620"/>
          <a:ext cx="4876800" cy="332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6</xdr:col>
      <xdr:colOff>7620</xdr:colOff>
      <xdr:row>19</xdr:row>
      <xdr:rowOff>91440</xdr:rowOff>
    </xdr:to>
    <xdr:pic>
      <xdr:nvPicPr>
        <xdr:cNvPr id="8" name="図 7">
          <a:extLst>
            <a:ext uri="{FF2B5EF4-FFF2-40B4-BE49-F238E27FC236}">
              <a16:creationId xmlns:a16="http://schemas.microsoft.com/office/drawing/2014/main" id="{943FBC7D-882E-4FBB-908B-EC0C82908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804160"/>
          <a:ext cx="717804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7</xdr:col>
      <xdr:colOff>7620</xdr:colOff>
      <xdr:row>29</xdr:row>
      <xdr:rowOff>53340</xdr:rowOff>
    </xdr:to>
    <xdr:pic>
      <xdr:nvPicPr>
        <xdr:cNvPr id="4" name="図 3">
          <a:extLst>
            <a:ext uri="{FF2B5EF4-FFF2-40B4-BE49-F238E27FC236}">
              <a16:creationId xmlns:a16="http://schemas.microsoft.com/office/drawing/2014/main" id="{36ED49A2-8F17-41FE-B15E-9B98D00DEA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0980" y="4099560"/>
          <a:ext cx="9281160" cy="3528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59</xdr:row>
      <xdr:rowOff>0</xdr:rowOff>
    </xdr:from>
    <xdr:to>
      <xdr:col>50</xdr:col>
      <xdr:colOff>206858</xdr:colOff>
      <xdr:row>85</xdr:row>
      <xdr:rowOff>96715</xdr:rowOff>
    </xdr:to>
    <xdr:grpSp>
      <xdr:nvGrpSpPr>
        <xdr:cNvPr id="9" name="グループ化 8">
          <a:extLst>
            <a:ext uri="{FF2B5EF4-FFF2-40B4-BE49-F238E27FC236}">
              <a16:creationId xmlns:a16="http://schemas.microsoft.com/office/drawing/2014/main" id="{659F57F6-29F6-4C14-A3B6-FBC27383E16F}"/>
            </a:ext>
          </a:extLst>
        </xdr:cNvPr>
        <xdr:cNvGrpSpPr/>
      </xdr:nvGrpSpPr>
      <xdr:grpSpPr>
        <a:xfrm>
          <a:off x="431800" y="15392400"/>
          <a:ext cx="10570058" cy="5964115"/>
          <a:chOff x="707542" y="1493520"/>
          <a:chExt cx="11179658" cy="5750755"/>
        </a:xfrm>
      </xdr:grpSpPr>
      <xdr:pic>
        <xdr:nvPicPr>
          <xdr:cNvPr id="3" name="図 2">
            <a:extLst>
              <a:ext uri="{FF2B5EF4-FFF2-40B4-BE49-F238E27FC236}">
                <a16:creationId xmlns:a16="http://schemas.microsoft.com/office/drawing/2014/main" id="{2095CE96-96B2-440E-AA18-D7AD8AB91C1A}"/>
              </a:ext>
            </a:extLst>
          </xdr:cNvPr>
          <xdr:cNvPicPr>
            <a:picLocks noChangeAspect="1"/>
          </xdr:cNvPicPr>
        </xdr:nvPicPr>
        <xdr:blipFill>
          <a:blip xmlns:r="http://schemas.openxmlformats.org/officeDocument/2006/relationships" r:embed="rId1"/>
          <a:stretch>
            <a:fillRect/>
          </a:stretch>
        </xdr:blipFill>
        <xdr:spPr>
          <a:xfrm>
            <a:off x="707542" y="1493520"/>
            <a:ext cx="11179658" cy="5750755"/>
          </a:xfrm>
          <a:prstGeom prst="rect">
            <a:avLst/>
          </a:prstGeom>
        </xdr:spPr>
      </xdr:pic>
      <xdr:sp macro="" textlink="">
        <xdr:nvSpPr>
          <xdr:cNvPr id="4" name="正方形/長方形 3">
            <a:extLst>
              <a:ext uri="{FF2B5EF4-FFF2-40B4-BE49-F238E27FC236}">
                <a16:creationId xmlns:a16="http://schemas.microsoft.com/office/drawing/2014/main" id="{8C659150-62C2-4428-9114-D096BC8190DE}"/>
              </a:ext>
            </a:extLst>
          </xdr:cNvPr>
          <xdr:cNvSpPr/>
        </xdr:nvSpPr>
        <xdr:spPr>
          <a:xfrm>
            <a:off x="1950720" y="4038600"/>
            <a:ext cx="8260080" cy="624840"/>
          </a:xfrm>
          <a:prstGeom prst="rect">
            <a:avLst/>
          </a:prstGeom>
          <a:noFill/>
          <a:ln w="3810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sp macro="" textlink="">
        <xdr:nvSpPr>
          <xdr:cNvPr id="5" name="正方形/長方形 4">
            <a:extLst>
              <a:ext uri="{FF2B5EF4-FFF2-40B4-BE49-F238E27FC236}">
                <a16:creationId xmlns:a16="http://schemas.microsoft.com/office/drawing/2014/main" id="{FFE5482D-651D-4A8B-BCC2-813D0A45337B}"/>
              </a:ext>
            </a:extLst>
          </xdr:cNvPr>
          <xdr:cNvSpPr/>
        </xdr:nvSpPr>
        <xdr:spPr>
          <a:xfrm>
            <a:off x="1935480" y="2720630"/>
            <a:ext cx="9936480" cy="434050"/>
          </a:xfrm>
          <a:prstGeom prst="rect">
            <a:avLst/>
          </a:prstGeom>
          <a:noFill/>
          <a:ln w="381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sp macro="" textlink="">
        <xdr:nvSpPr>
          <xdr:cNvPr id="6" name="正方形/長方形 5">
            <a:extLst>
              <a:ext uri="{FF2B5EF4-FFF2-40B4-BE49-F238E27FC236}">
                <a16:creationId xmlns:a16="http://schemas.microsoft.com/office/drawing/2014/main" id="{8EB68030-FAD8-43D7-BF01-9AFB97F9D314}"/>
              </a:ext>
            </a:extLst>
          </xdr:cNvPr>
          <xdr:cNvSpPr/>
        </xdr:nvSpPr>
        <xdr:spPr>
          <a:xfrm>
            <a:off x="1965960" y="3291840"/>
            <a:ext cx="8260080" cy="612588"/>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grpSp>
    <xdr:clientData/>
  </xdr:twoCellAnchor>
  <xdr:twoCellAnchor>
    <xdr:from>
      <xdr:col>53</xdr:col>
      <xdr:colOff>137160</xdr:colOff>
      <xdr:row>61</xdr:row>
      <xdr:rowOff>0</xdr:rowOff>
    </xdr:from>
    <xdr:to>
      <xdr:col>55</xdr:col>
      <xdr:colOff>15240</xdr:colOff>
      <xdr:row>69</xdr:row>
      <xdr:rowOff>167640</xdr:rowOff>
    </xdr:to>
    <xdr:sp macro="" textlink="">
      <xdr:nvSpPr>
        <xdr:cNvPr id="8" name="左中かっこ 7">
          <a:extLst>
            <a:ext uri="{FF2B5EF4-FFF2-40B4-BE49-F238E27FC236}">
              <a16:creationId xmlns:a16="http://schemas.microsoft.com/office/drawing/2014/main" id="{23A81CF4-A555-44F9-9F63-97CB2BA1D3CE}"/>
            </a:ext>
          </a:extLst>
        </xdr:cNvPr>
        <xdr:cNvSpPr/>
      </xdr:nvSpPr>
      <xdr:spPr>
        <a:xfrm>
          <a:off x="12252960" y="1737360"/>
          <a:ext cx="335280" cy="2026920"/>
        </a:xfrm>
        <a:prstGeom prst="leftBrac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150586</xdr:colOff>
      <xdr:row>71</xdr:row>
      <xdr:rowOff>73659</xdr:rowOff>
    </xdr:from>
    <xdr:to>
      <xdr:col>54</xdr:col>
      <xdr:colOff>121920</xdr:colOff>
      <xdr:row>90</xdr:row>
      <xdr:rowOff>15240</xdr:rowOff>
    </xdr:to>
    <xdr:sp macro="" textlink="">
      <xdr:nvSpPr>
        <xdr:cNvPr id="10" name="左中かっこ 9">
          <a:extLst>
            <a:ext uri="{FF2B5EF4-FFF2-40B4-BE49-F238E27FC236}">
              <a16:creationId xmlns:a16="http://schemas.microsoft.com/office/drawing/2014/main" id="{BCCDA761-B90F-41C5-B28C-1288669DFE29}"/>
            </a:ext>
          </a:extLst>
        </xdr:cNvPr>
        <xdr:cNvSpPr/>
      </xdr:nvSpPr>
      <xdr:spPr>
        <a:xfrm>
          <a:off x="12266386" y="4066539"/>
          <a:ext cx="199934" cy="4437381"/>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65</xdr:row>
      <xdr:rowOff>165100</xdr:rowOff>
    </xdr:from>
    <xdr:to>
      <xdr:col>53</xdr:col>
      <xdr:colOff>0</xdr:colOff>
      <xdr:row>65</xdr:row>
      <xdr:rowOff>165100</xdr:rowOff>
    </xdr:to>
    <xdr:cxnSp macro="">
      <xdr:nvCxnSpPr>
        <xdr:cNvPr id="12" name="直線矢印コネクタ 11">
          <a:extLst>
            <a:ext uri="{FF2B5EF4-FFF2-40B4-BE49-F238E27FC236}">
              <a16:creationId xmlns:a16="http://schemas.microsoft.com/office/drawing/2014/main" id="{1FBBCCB7-88AE-47ED-BE3E-652BE7B16F76}"/>
            </a:ext>
          </a:extLst>
        </xdr:cNvPr>
        <xdr:cNvCxnSpPr/>
      </xdr:nvCxnSpPr>
      <xdr:spPr>
        <a:xfrm>
          <a:off x="11010900" y="2768600"/>
          <a:ext cx="431800" cy="0"/>
        </a:xfrm>
        <a:prstGeom prst="straightConnector1">
          <a:avLst/>
        </a:prstGeom>
        <a:ln w="381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38100</xdr:colOff>
      <xdr:row>68</xdr:row>
      <xdr:rowOff>132080</xdr:rowOff>
    </xdr:from>
    <xdr:to>
      <xdr:col>53</xdr:col>
      <xdr:colOff>15240</xdr:colOff>
      <xdr:row>80</xdr:row>
      <xdr:rowOff>106680</xdr:rowOff>
    </xdr:to>
    <xdr:cxnSp macro="">
      <xdr:nvCxnSpPr>
        <xdr:cNvPr id="15" name="直線矢印コネクタ 14">
          <a:extLst>
            <a:ext uri="{FF2B5EF4-FFF2-40B4-BE49-F238E27FC236}">
              <a16:creationId xmlns:a16="http://schemas.microsoft.com/office/drawing/2014/main" id="{2EC0E984-0DBD-4FBC-8109-209908ED3E1C}"/>
            </a:ext>
          </a:extLst>
        </xdr:cNvPr>
        <xdr:cNvCxnSpPr/>
      </xdr:nvCxnSpPr>
      <xdr:spPr>
        <a:xfrm>
          <a:off x="10096500" y="3484880"/>
          <a:ext cx="2034540" cy="276352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137160</xdr:colOff>
      <xdr:row>92</xdr:row>
      <xdr:rowOff>60960</xdr:rowOff>
    </xdr:from>
    <xdr:to>
      <xdr:col>55</xdr:col>
      <xdr:colOff>15240</xdr:colOff>
      <xdr:row>100</xdr:row>
      <xdr:rowOff>182880</xdr:rowOff>
    </xdr:to>
    <xdr:sp macro="" textlink="">
      <xdr:nvSpPr>
        <xdr:cNvPr id="17" name="左中かっこ 16">
          <a:extLst>
            <a:ext uri="{FF2B5EF4-FFF2-40B4-BE49-F238E27FC236}">
              <a16:creationId xmlns:a16="http://schemas.microsoft.com/office/drawing/2014/main" id="{468920B7-2FE7-42F6-A79F-5135E7585B62}"/>
            </a:ext>
          </a:extLst>
        </xdr:cNvPr>
        <xdr:cNvSpPr/>
      </xdr:nvSpPr>
      <xdr:spPr>
        <a:xfrm>
          <a:off x="12252960" y="8945880"/>
          <a:ext cx="335280" cy="2026920"/>
        </a:xfrm>
        <a:prstGeom prst="lef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xdr:colOff>
      <xdr:row>5</xdr:row>
      <xdr:rowOff>0</xdr:rowOff>
    </xdr:from>
    <xdr:to>
      <xdr:col>48</xdr:col>
      <xdr:colOff>141544</xdr:colOff>
      <xdr:row>26</xdr:row>
      <xdr:rowOff>254558</xdr:rowOff>
    </xdr:to>
    <xdr:pic>
      <xdr:nvPicPr>
        <xdr:cNvPr id="24" name="図 23">
          <a:extLst>
            <a:ext uri="{FF2B5EF4-FFF2-40B4-BE49-F238E27FC236}">
              <a16:creationId xmlns:a16="http://schemas.microsoft.com/office/drawing/2014/main" id="{E9DBA443-75E0-4BB5-B19F-6046EAA49FEF}"/>
            </a:ext>
          </a:extLst>
        </xdr:cNvPr>
        <xdr:cNvPicPr>
          <a:picLocks noChangeAspect="1"/>
        </xdr:cNvPicPr>
      </xdr:nvPicPr>
      <xdr:blipFill>
        <a:blip xmlns:r="http://schemas.openxmlformats.org/officeDocument/2006/relationships" r:embed="rId1"/>
        <a:stretch>
          <a:fillRect/>
        </a:stretch>
      </xdr:blipFill>
      <xdr:spPr>
        <a:xfrm>
          <a:off x="457201" y="800100"/>
          <a:ext cx="10657143" cy="5855258"/>
        </a:xfrm>
        <a:prstGeom prst="rect">
          <a:avLst/>
        </a:prstGeom>
      </xdr:spPr>
    </xdr:pic>
    <xdr:clientData/>
  </xdr:twoCellAnchor>
  <xdr:twoCellAnchor>
    <xdr:from>
      <xdr:col>1</xdr:col>
      <xdr:colOff>206858</xdr:colOff>
      <xdr:row>17</xdr:row>
      <xdr:rowOff>243840</xdr:rowOff>
    </xdr:from>
    <xdr:to>
      <xdr:col>13</xdr:col>
      <xdr:colOff>0</xdr:colOff>
      <xdr:row>22</xdr:row>
      <xdr:rowOff>15240</xdr:rowOff>
    </xdr:to>
    <xdr:sp macro="" textlink="">
      <xdr:nvSpPr>
        <xdr:cNvPr id="26" name="正方形/長方形 25">
          <a:extLst>
            <a:ext uri="{FF2B5EF4-FFF2-40B4-BE49-F238E27FC236}">
              <a16:creationId xmlns:a16="http://schemas.microsoft.com/office/drawing/2014/main" id="{E1BB15C8-9F63-457E-A4AA-6FD539F1BB6E}"/>
            </a:ext>
          </a:extLst>
        </xdr:cNvPr>
        <xdr:cNvSpPr/>
      </xdr:nvSpPr>
      <xdr:spPr>
        <a:xfrm>
          <a:off x="435458" y="4160520"/>
          <a:ext cx="2536342" cy="1066800"/>
        </a:xfrm>
        <a:prstGeom prst="rect">
          <a:avLst/>
        </a:prstGeom>
        <a:noFill/>
        <a:ln w="381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13</xdr:col>
      <xdr:colOff>60960</xdr:colOff>
      <xdr:row>20</xdr:row>
      <xdr:rowOff>106680</xdr:rowOff>
    </xdr:from>
    <xdr:to>
      <xdr:col>53</xdr:col>
      <xdr:colOff>213360</xdr:colOff>
      <xdr:row>20</xdr:row>
      <xdr:rowOff>106680</xdr:rowOff>
    </xdr:to>
    <xdr:cxnSp macro="">
      <xdr:nvCxnSpPr>
        <xdr:cNvPr id="28" name="直線矢印コネクタ 27">
          <a:extLst>
            <a:ext uri="{FF2B5EF4-FFF2-40B4-BE49-F238E27FC236}">
              <a16:creationId xmlns:a16="http://schemas.microsoft.com/office/drawing/2014/main" id="{57EEC48B-ED2C-4BAD-B523-0500822DCB51}"/>
            </a:ext>
          </a:extLst>
        </xdr:cNvPr>
        <xdr:cNvCxnSpPr/>
      </xdr:nvCxnSpPr>
      <xdr:spPr>
        <a:xfrm>
          <a:off x="3032760" y="4800600"/>
          <a:ext cx="9296400" cy="0"/>
        </a:xfrm>
        <a:prstGeom prst="straightConnector1">
          <a:avLst/>
        </a:prstGeom>
        <a:ln w="381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114300</xdr:colOff>
      <xdr:row>72</xdr:row>
      <xdr:rowOff>48260</xdr:rowOff>
    </xdr:from>
    <xdr:to>
      <xdr:col>53</xdr:col>
      <xdr:colOff>76200</xdr:colOff>
      <xdr:row>95</xdr:row>
      <xdr:rowOff>152400</xdr:rowOff>
    </xdr:to>
    <xdr:cxnSp macro="">
      <xdr:nvCxnSpPr>
        <xdr:cNvPr id="30" name="直線矢印コネクタ 29">
          <a:extLst>
            <a:ext uri="{FF2B5EF4-FFF2-40B4-BE49-F238E27FC236}">
              <a16:creationId xmlns:a16="http://schemas.microsoft.com/office/drawing/2014/main" id="{33DD0E56-9C93-474F-845E-4CFB4E92AF76}"/>
            </a:ext>
          </a:extLst>
        </xdr:cNvPr>
        <xdr:cNvCxnSpPr/>
      </xdr:nvCxnSpPr>
      <xdr:spPr>
        <a:xfrm>
          <a:off x="9944100" y="12316460"/>
          <a:ext cx="2247900" cy="517144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32</xdr:row>
      <xdr:rowOff>0</xdr:rowOff>
    </xdr:from>
    <xdr:to>
      <xdr:col>48</xdr:col>
      <xdr:colOff>141543</xdr:colOff>
      <xdr:row>53</xdr:row>
      <xdr:rowOff>254558</xdr:rowOff>
    </xdr:to>
    <xdr:pic>
      <xdr:nvPicPr>
        <xdr:cNvPr id="32" name="図 31">
          <a:extLst>
            <a:ext uri="{FF2B5EF4-FFF2-40B4-BE49-F238E27FC236}">
              <a16:creationId xmlns:a16="http://schemas.microsoft.com/office/drawing/2014/main" id="{BF06C9B5-98F8-49E5-9029-B8D4B151218D}"/>
            </a:ext>
          </a:extLst>
        </xdr:cNvPr>
        <xdr:cNvPicPr>
          <a:picLocks noChangeAspect="1"/>
        </xdr:cNvPicPr>
      </xdr:nvPicPr>
      <xdr:blipFill>
        <a:blip xmlns:r="http://schemas.openxmlformats.org/officeDocument/2006/relationships" r:embed="rId1"/>
        <a:stretch>
          <a:fillRect/>
        </a:stretch>
      </xdr:blipFill>
      <xdr:spPr>
        <a:xfrm>
          <a:off x="457200" y="7574280"/>
          <a:ext cx="10657143" cy="5695238"/>
        </a:xfrm>
        <a:prstGeom prst="rect">
          <a:avLst/>
        </a:prstGeom>
      </xdr:spPr>
    </xdr:pic>
    <xdr:clientData/>
  </xdr:twoCellAnchor>
  <xdr:twoCellAnchor>
    <xdr:from>
      <xdr:col>7</xdr:col>
      <xdr:colOff>30480</xdr:colOff>
      <xdr:row>38</xdr:row>
      <xdr:rowOff>198120</xdr:rowOff>
    </xdr:from>
    <xdr:to>
      <xdr:col>41</xdr:col>
      <xdr:colOff>167640</xdr:colOff>
      <xdr:row>44</xdr:row>
      <xdr:rowOff>60960</xdr:rowOff>
    </xdr:to>
    <xdr:sp macro="" textlink="">
      <xdr:nvSpPr>
        <xdr:cNvPr id="33" name="正方形/長方形 32">
          <a:extLst>
            <a:ext uri="{FF2B5EF4-FFF2-40B4-BE49-F238E27FC236}">
              <a16:creationId xmlns:a16="http://schemas.microsoft.com/office/drawing/2014/main" id="{6C604E97-95C8-4301-88A4-7F9D8465946B}"/>
            </a:ext>
          </a:extLst>
        </xdr:cNvPr>
        <xdr:cNvSpPr/>
      </xdr:nvSpPr>
      <xdr:spPr>
        <a:xfrm>
          <a:off x="1630680" y="9326880"/>
          <a:ext cx="7909560" cy="141732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53</xdr:col>
      <xdr:colOff>137160</xdr:colOff>
      <xdr:row>33</xdr:row>
      <xdr:rowOff>0</xdr:rowOff>
    </xdr:from>
    <xdr:to>
      <xdr:col>55</xdr:col>
      <xdr:colOff>15240</xdr:colOff>
      <xdr:row>41</xdr:row>
      <xdr:rowOff>167640</xdr:rowOff>
    </xdr:to>
    <xdr:sp macro="" textlink="">
      <xdr:nvSpPr>
        <xdr:cNvPr id="34" name="左中かっこ 33">
          <a:extLst>
            <a:ext uri="{FF2B5EF4-FFF2-40B4-BE49-F238E27FC236}">
              <a16:creationId xmlns:a16="http://schemas.microsoft.com/office/drawing/2014/main" id="{3A7CEE95-17F8-40FC-9FF1-D341C394C123}"/>
            </a:ext>
          </a:extLst>
        </xdr:cNvPr>
        <xdr:cNvSpPr/>
      </xdr:nvSpPr>
      <xdr:spPr>
        <a:xfrm>
          <a:off x="12252960" y="18669000"/>
          <a:ext cx="335280" cy="2026920"/>
        </a:xfrm>
        <a:prstGeom prst="leftBrac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30480</xdr:colOff>
      <xdr:row>36</xdr:row>
      <xdr:rowOff>198120</xdr:rowOff>
    </xdr:from>
    <xdr:to>
      <xdr:col>48</xdr:col>
      <xdr:colOff>91440</xdr:colOff>
      <xdr:row>38</xdr:row>
      <xdr:rowOff>91440</xdr:rowOff>
    </xdr:to>
    <xdr:sp macro="" textlink="">
      <xdr:nvSpPr>
        <xdr:cNvPr id="35" name="正方形/長方形 34">
          <a:extLst>
            <a:ext uri="{FF2B5EF4-FFF2-40B4-BE49-F238E27FC236}">
              <a16:creationId xmlns:a16="http://schemas.microsoft.com/office/drawing/2014/main" id="{42273D74-7EAC-4B21-8785-8835D8C22CD6}"/>
            </a:ext>
          </a:extLst>
        </xdr:cNvPr>
        <xdr:cNvSpPr/>
      </xdr:nvSpPr>
      <xdr:spPr>
        <a:xfrm>
          <a:off x="1630680" y="8808720"/>
          <a:ext cx="9433560" cy="411480"/>
        </a:xfrm>
        <a:prstGeom prst="rect">
          <a:avLst/>
        </a:prstGeom>
        <a:noFill/>
        <a:ln w="381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48</xdr:col>
      <xdr:colOff>106680</xdr:colOff>
      <xdr:row>37</xdr:row>
      <xdr:rowOff>137160</xdr:rowOff>
    </xdr:from>
    <xdr:to>
      <xdr:col>53</xdr:col>
      <xdr:colOff>106680</xdr:colOff>
      <xdr:row>37</xdr:row>
      <xdr:rowOff>137160</xdr:rowOff>
    </xdr:to>
    <xdr:cxnSp macro="">
      <xdr:nvCxnSpPr>
        <xdr:cNvPr id="36" name="直線矢印コネクタ 35">
          <a:extLst>
            <a:ext uri="{FF2B5EF4-FFF2-40B4-BE49-F238E27FC236}">
              <a16:creationId xmlns:a16="http://schemas.microsoft.com/office/drawing/2014/main" id="{8586CC53-A86C-4E71-AD80-59668A9E8995}"/>
            </a:ext>
          </a:extLst>
        </xdr:cNvPr>
        <xdr:cNvCxnSpPr/>
      </xdr:nvCxnSpPr>
      <xdr:spPr>
        <a:xfrm>
          <a:off x="11079480" y="9296400"/>
          <a:ext cx="1143000" cy="0"/>
        </a:xfrm>
        <a:prstGeom prst="straightConnector1">
          <a:avLst/>
        </a:prstGeom>
        <a:ln w="381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156210</xdr:colOff>
      <xdr:row>44</xdr:row>
      <xdr:rowOff>76200</xdr:rowOff>
    </xdr:from>
    <xdr:to>
      <xdr:col>55</xdr:col>
      <xdr:colOff>19050</xdr:colOff>
      <xdr:row>54</xdr:row>
      <xdr:rowOff>76200</xdr:rowOff>
    </xdr:to>
    <xdr:sp macro="" textlink="">
      <xdr:nvSpPr>
        <xdr:cNvPr id="39" name="左中かっこ 38">
          <a:extLst>
            <a:ext uri="{FF2B5EF4-FFF2-40B4-BE49-F238E27FC236}">
              <a16:creationId xmlns:a16="http://schemas.microsoft.com/office/drawing/2014/main" id="{53951453-CD49-48E8-B767-766DABBFE994}"/>
            </a:ext>
          </a:extLst>
        </xdr:cNvPr>
        <xdr:cNvSpPr/>
      </xdr:nvSpPr>
      <xdr:spPr>
        <a:xfrm>
          <a:off x="12272010" y="10591800"/>
          <a:ext cx="320040" cy="2476500"/>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41</xdr:row>
      <xdr:rowOff>93980</xdr:rowOff>
    </xdr:from>
    <xdr:to>
      <xdr:col>53</xdr:col>
      <xdr:colOff>0</xdr:colOff>
      <xdr:row>48</xdr:row>
      <xdr:rowOff>152400</xdr:rowOff>
    </xdr:to>
    <xdr:cxnSp macro="">
      <xdr:nvCxnSpPr>
        <xdr:cNvPr id="40" name="直線矢印コネクタ 39">
          <a:extLst>
            <a:ext uri="{FF2B5EF4-FFF2-40B4-BE49-F238E27FC236}">
              <a16:creationId xmlns:a16="http://schemas.microsoft.com/office/drawing/2014/main" id="{5ACBEC78-FFCB-401C-B90F-C1EC37609083}"/>
            </a:ext>
          </a:extLst>
        </xdr:cNvPr>
        <xdr:cNvCxnSpPr/>
      </xdr:nvCxnSpPr>
      <xdr:spPr>
        <a:xfrm>
          <a:off x="9620250" y="9866630"/>
          <a:ext cx="2495550" cy="179197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36</xdr:row>
      <xdr:rowOff>0</xdr:rowOff>
    </xdr:from>
    <xdr:to>
      <xdr:col>21</xdr:col>
      <xdr:colOff>73660</xdr:colOff>
      <xdr:row>70</xdr:row>
      <xdr:rowOff>22860</xdr:rowOff>
    </xdr:to>
    <xdr:pic>
      <xdr:nvPicPr>
        <xdr:cNvPr id="5" name="図 4">
          <a:extLst>
            <a:ext uri="{FF2B5EF4-FFF2-40B4-BE49-F238E27FC236}">
              <a16:creationId xmlns:a16="http://schemas.microsoft.com/office/drawing/2014/main" id="{E6CBE9FA-83FB-4C6D-9576-1AE338792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11264900"/>
          <a:ext cx="15935960" cy="6499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21</xdr:col>
      <xdr:colOff>73660</xdr:colOff>
      <xdr:row>96</xdr:row>
      <xdr:rowOff>83820</xdr:rowOff>
    </xdr:to>
    <xdr:pic>
      <xdr:nvPicPr>
        <xdr:cNvPr id="7" name="図 6">
          <a:extLst>
            <a:ext uri="{FF2B5EF4-FFF2-40B4-BE49-F238E27FC236}">
              <a16:creationId xmlns:a16="http://schemas.microsoft.com/office/drawing/2014/main" id="{19BA6060-0416-447A-A5EE-F4CAD58B0D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8140" y="14013180"/>
          <a:ext cx="16002000" cy="484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927100</xdr:colOff>
      <xdr:row>4</xdr:row>
      <xdr:rowOff>88900</xdr:rowOff>
    </xdr:from>
    <xdr:to>
      <xdr:col>13</xdr:col>
      <xdr:colOff>177800</xdr:colOff>
      <xdr:row>5</xdr:row>
      <xdr:rowOff>342900</xdr:rowOff>
    </xdr:to>
    <xdr:sp macro="" textlink="">
      <xdr:nvSpPr>
        <xdr:cNvPr id="8" name="大かっこ 7">
          <a:extLst>
            <a:ext uri="{FF2B5EF4-FFF2-40B4-BE49-F238E27FC236}">
              <a16:creationId xmlns:a16="http://schemas.microsoft.com/office/drawing/2014/main" id="{1B46A89C-B436-4588-88AC-F76AE6AAFF3F}"/>
            </a:ext>
          </a:extLst>
        </xdr:cNvPr>
        <xdr:cNvSpPr/>
      </xdr:nvSpPr>
      <xdr:spPr>
        <a:xfrm>
          <a:off x="1282700" y="1143000"/>
          <a:ext cx="11582400" cy="673100"/>
        </a:xfrm>
        <a:prstGeom prst="bracketPair">
          <a:avLst/>
        </a:prstGeom>
        <a:ln w="571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0</xdr:colOff>
      <xdr:row>18</xdr:row>
      <xdr:rowOff>0</xdr:rowOff>
    </xdr:from>
    <xdr:to>
      <xdr:col>5</xdr:col>
      <xdr:colOff>1346200</xdr:colOff>
      <xdr:row>35</xdr:row>
      <xdr:rowOff>25400</xdr:rowOff>
    </xdr:to>
    <xdr:pic>
      <xdr:nvPicPr>
        <xdr:cNvPr id="6" name="図 5">
          <a:extLst>
            <a:ext uri="{FF2B5EF4-FFF2-40B4-BE49-F238E27FC236}">
              <a16:creationId xmlns:a16="http://schemas.microsoft.com/office/drawing/2014/main" id="{CDBFC57E-091E-444C-A5BE-72838FB0E24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10811" b="49867"/>
        <a:stretch/>
      </xdr:blipFill>
      <xdr:spPr bwMode="auto">
        <a:xfrm>
          <a:off x="355600" y="7645400"/>
          <a:ext cx="7543800" cy="326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622300</xdr:colOff>
      <xdr:row>18</xdr:row>
      <xdr:rowOff>38100</xdr:rowOff>
    </xdr:from>
    <xdr:to>
      <xdr:col>16</xdr:col>
      <xdr:colOff>50800</xdr:colOff>
      <xdr:row>34</xdr:row>
      <xdr:rowOff>135128</xdr:rowOff>
    </xdr:to>
    <xdr:pic>
      <xdr:nvPicPr>
        <xdr:cNvPr id="9" name="図 8">
          <a:extLst>
            <a:ext uri="{FF2B5EF4-FFF2-40B4-BE49-F238E27FC236}">
              <a16:creationId xmlns:a16="http://schemas.microsoft.com/office/drawing/2014/main" id="{DC3F2E9D-005D-4470-8D38-04D54FF09DD9}"/>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51693" r="30631"/>
        <a:stretch/>
      </xdr:blipFill>
      <xdr:spPr bwMode="auto">
        <a:xfrm>
          <a:off x="8216900" y="7683500"/>
          <a:ext cx="5867400" cy="3145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19</xdr:row>
      <xdr:rowOff>0</xdr:rowOff>
    </xdr:from>
    <xdr:to>
      <xdr:col>48</xdr:col>
      <xdr:colOff>173736</xdr:colOff>
      <xdr:row>44</xdr:row>
      <xdr:rowOff>59436</xdr:rowOff>
    </xdr:to>
    <xdr:pic>
      <xdr:nvPicPr>
        <xdr:cNvPr id="3" name="図 2">
          <a:extLst>
            <a:ext uri="{FF2B5EF4-FFF2-40B4-BE49-F238E27FC236}">
              <a16:creationId xmlns:a16="http://schemas.microsoft.com/office/drawing/2014/main" id="{6206FEAB-4BB8-6113-D1B1-C653826CD3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7943850"/>
          <a:ext cx="10460736" cy="4821936"/>
        </a:xfrm>
        <a:prstGeom prst="rect">
          <a:avLst/>
        </a:prstGeom>
        <a:solidFill>
          <a:sysClr val="window" lastClr="FFFFFF"/>
        </a:solidFill>
      </xdr:spPr>
    </xdr:pic>
    <xdr:clientData/>
  </xdr:twoCellAnchor>
  <xdr:twoCellAnchor editAs="oneCell">
    <xdr:from>
      <xdr:col>31</xdr:col>
      <xdr:colOff>0</xdr:colOff>
      <xdr:row>65</xdr:row>
      <xdr:rowOff>0</xdr:rowOff>
    </xdr:from>
    <xdr:to>
      <xdr:col>40</xdr:col>
      <xdr:colOff>220694</xdr:colOff>
      <xdr:row>73</xdr:row>
      <xdr:rowOff>285464</xdr:rowOff>
    </xdr:to>
    <xdr:pic>
      <xdr:nvPicPr>
        <xdr:cNvPr id="5" name="図 4">
          <a:extLst>
            <a:ext uri="{FF2B5EF4-FFF2-40B4-BE49-F238E27FC236}">
              <a16:creationId xmlns:a16="http://schemas.microsoft.com/office/drawing/2014/main" id="{83E0B07F-0ADA-F61B-43AF-2761290B4368}"/>
            </a:ext>
          </a:extLst>
        </xdr:cNvPr>
        <xdr:cNvPicPr>
          <a:picLocks noChangeAspect="1"/>
        </xdr:cNvPicPr>
      </xdr:nvPicPr>
      <xdr:blipFill>
        <a:blip xmlns:r="http://schemas.openxmlformats.org/officeDocument/2006/relationships" r:embed="rId2"/>
        <a:stretch>
          <a:fillRect/>
        </a:stretch>
      </xdr:blipFill>
      <xdr:spPr>
        <a:xfrm>
          <a:off x="914400" y="18078450"/>
          <a:ext cx="2285714" cy="22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37</xdr:row>
      <xdr:rowOff>76200</xdr:rowOff>
    </xdr:from>
    <xdr:to>
      <xdr:col>37</xdr:col>
      <xdr:colOff>0</xdr:colOff>
      <xdr:row>42</xdr:row>
      <xdr:rowOff>0</xdr:rowOff>
    </xdr:to>
    <xdr:sp macro="" textlink="">
      <xdr:nvSpPr>
        <xdr:cNvPr id="2" name="大かっこ 1">
          <a:extLst>
            <a:ext uri="{FF2B5EF4-FFF2-40B4-BE49-F238E27FC236}">
              <a16:creationId xmlns:a16="http://schemas.microsoft.com/office/drawing/2014/main" id="{CE6AAC02-8760-4F71-A69A-26B97B328199}"/>
            </a:ext>
          </a:extLst>
        </xdr:cNvPr>
        <xdr:cNvSpPr/>
      </xdr:nvSpPr>
      <xdr:spPr>
        <a:xfrm>
          <a:off x="901700" y="11645900"/>
          <a:ext cx="7340600" cy="939800"/>
        </a:xfrm>
        <a:prstGeom prst="bracketPair">
          <a:avLst>
            <a:gd name="adj" fmla="val 10257"/>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41</xdr:row>
      <xdr:rowOff>167640</xdr:rowOff>
    </xdr:from>
    <xdr:to>
      <xdr:col>31</xdr:col>
      <xdr:colOff>0</xdr:colOff>
      <xdr:row>62</xdr:row>
      <xdr:rowOff>0</xdr:rowOff>
    </xdr:to>
    <xdr:graphicFrame macro="">
      <xdr:nvGraphicFramePr>
        <xdr:cNvPr id="4" name="グラフ 3">
          <a:extLst>
            <a:ext uri="{FF2B5EF4-FFF2-40B4-BE49-F238E27FC236}">
              <a16:creationId xmlns:a16="http://schemas.microsoft.com/office/drawing/2014/main" id="{0F7D1DEA-3E8D-4E99-BAC6-4AC3310A2E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7</xdr:row>
      <xdr:rowOff>0</xdr:rowOff>
    </xdr:from>
    <xdr:to>
      <xdr:col>31</xdr:col>
      <xdr:colOff>0</xdr:colOff>
      <xdr:row>34</xdr:row>
      <xdr:rowOff>0</xdr:rowOff>
    </xdr:to>
    <xdr:graphicFrame macro="">
      <xdr:nvGraphicFramePr>
        <xdr:cNvPr id="5" name="グラフ 4">
          <a:extLst>
            <a:ext uri="{FF2B5EF4-FFF2-40B4-BE49-F238E27FC236}">
              <a16:creationId xmlns:a16="http://schemas.microsoft.com/office/drawing/2014/main" id="{BB02ED8F-9348-4DB9-AC77-8E6449CF92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19</xdr:row>
      <xdr:rowOff>0</xdr:rowOff>
    </xdr:from>
    <xdr:to>
      <xdr:col>40</xdr:col>
      <xdr:colOff>0</xdr:colOff>
      <xdr:row>86</xdr:row>
      <xdr:rowOff>0</xdr:rowOff>
    </xdr:to>
    <xdr:graphicFrame macro="">
      <xdr:nvGraphicFramePr>
        <xdr:cNvPr id="2" name="グラフ 1">
          <a:extLst>
            <a:ext uri="{FF2B5EF4-FFF2-40B4-BE49-F238E27FC236}">
              <a16:creationId xmlns:a16="http://schemas.microsoft.com/office/drawing/2014/main" id="{C4DEB352-434E-45E9-B153-FA75E61A57D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21</xdr:col>
      <xdr:colOff>236219</xdr:colOff>
      <xdr:row>8</xdr:row>
      <xdr:rowOff>81913</xdr:rowOff>
    </xdr:from>
    <xdr:to>
      <xdr:col>24</xdr:col>
      <xdr:colOff>0</xdr:colOff>
      <xdr:row>16</xdr:row>
      <xdr:rowOff>0</xdr:rowOff>
    </xdr:to>
    <xdr:sp macro="" textlink="">
      <xdr:nvSpPr>
        <xdr:cNvPr id="2" name="四角形: 角を丸くする 1">
          <a:extLst>
            <a:ext uri="{FF2B5EF4-FFF2-40B4-BE49-F238E27FC236}">
              <a16:creationId xmlns:a16="http://schemas.microsoft.com/office/drawing/2014/main" id="{1BC9FEA1-CE72-40B0-A631-06A13EEEDAA0}"/>
            </a:ext>
          </a:extLst>
        </xdr:cNvPr>
        <xdr:cNvSpPr/>
      </xdr:nvSpPr>
      <xdr:spPr>
        <a:xfrm>
          <a:off x="9281159" y="1743073"/>
          <a:ext cx="1318261" cy="1388747"/>
        </a:xfrm>
        <a:prstGeom prst="roundRect">
          <a:avLst>
            <a:gd name="adj" fmla="val 18203"/>
          </a:avLst>
        </a:prstGeom>
        <a:solidFill>
          <a:srgbClr val="CCFFFF"/>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使い方</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水色のセルに値を入れると自動計算して「機械式駐車場損益まとめ」の表に値を出力します</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236219</xdr:colOff>
      <xdr:row>8</xdr:row>
      <xdr:rowOff>81913</xdr:rowOff>
    </xdr:from>
    <xdr:to>
      <xdr:col>24</xdr:col>
      <xdr:colOff>0</xdr:colOff>
      <xdr:row>16</xdr:row>
      <xdr:rowOff>0</xdr:rowOff>
    </xdr:to>
    <xdr:sp macro="" textlink="">
      <xdr:nvSpPr>
        <xdr:cNvPr id="2" name="四角形: 角を丸くする 1">
          <a:extLst>
            <a:ext uri="{FF2B5EF4-FFF2-40B4-BE49-F238E27FC236}">
              <a16:creationId xmlns:a16="http://schemas.microsoft.com/office/drawing/2014/main" id="{D6A6C52F-3BD8-445C-83C5-DBC9981D529C}"/>
            </a:ext>
          </a:extLst>
        </xdr:cNvPr>
        <xdr:cNvSpPr/>
      </xdr:nvSpPr>
      <xdr:spPr>
        <a:xfrm>
          <a:off x="9281159" y="1743073"/>
          <a:ext cx="1318261" cy="1388747"/>
        </a:xfrm>
        <a:prstGeom prst="roundRect">
          <a:avLst>
            <a:gd name="adj" fmla="val 18203"/>
          </a:avLst>
        </a:prstGeom>
        <a:solidFill>
          <a:srgbClr val="CCFFFF"/>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使い方</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水色のセルに値を入れると自動計算して「機械式駐車場損益まとめ」の表に値を出力します</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Tomohiro Kameyama" id="{1D39CFE6-E57E-4413-AB9D-5111093DBBBF}" userId="8a38f67f28259947"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8" dT="2022-04-12T14:52:50.08" personId="{1D39CFE6-E57E-4413-AB9D-5111093DBBBF}" id="{A4E5FFA0-BE83-467C-891D-A7F70F33EC36}">
    <text>機械式駐車場部品交換工事費(モーター)</text>
  </threadedComment>
  <threadedComment ref="L8" dT="2022-04-12T14:59:13.04" personId="{1D39CFE6-E57E-4413-AB9D-5111093DBBBF}" id="{2DFDF66B-DA02-469D-9223-DCCF86364250}">
    <text>機械式駐車場部品交換工事費(磁気センサー)</text>
  </threadedComment>
  <threadedComment ref="L10" dT="2022-04-12T14:59:47.87" personId="{1D39CFE6-E57E-4413-AB9D-5111093DBBBF}" id="{7E749C1B-AB86-411F-8C34-134D743B0B11}">
    <text>機械式駐車場(8台パレット)の平面化工事費</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umai-step.com/column/article/3089/" TargetMode="External"/><Relationship Id="rId1" Type="http://schemas.openxmlformats.org/officeDocument/2006/relationships/hyperlink" Target="https://www.s-mankan.com/information/564/"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forms.office.com/r/wez5HqvN5Z"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M149"/>
  <sheetViews>
    <sheetView showGridLines="0" view="pageBreakPreview" topLeftCell="A139" zoomScale="85" zoomScaleNormal="85" zoomScaleSheetLayoutView="85" workbookViewId="0">
      <selection activeCell="A114" sqref="A114:XFD155"/>
    </sheetView>
  </sheetViews>
  <sheetFormatPr defaultColWidth="2.6328125" defaultRowHeight="16.2" x14ac:dyDescent="0.3"/>
  <cols>
    <col min="1" max="2" width="1.6328125" customWidth="1"/>
    <col min="3" max="3" width="3.6328125" customWidth="1"/>
    <col min="4" max="4" width="2.81640625" style="2" bestFit="1" customWidth="1"/>
    <col min="5" max="5" width="2.6328125" style="3" customWidth="1"/>
    <col min="6" max="7" width="2.6328125" customWidth="1"/>
    <col min="30" max="30" width="2.6328125" customWidth="1"/>
  </cols>
  <sheetData>
    <row r="1" spans="1:39" ht="10.050000000000001" customHeight="1" x14ac:dyDescent="0.3">
      <c r="D1"/>
      <c r="E1"/>
    </row>
    <row r="2" spans="1:39" x14ac:dyDescent="0.3">
      <c r="C2" s="12" t="s">
        <v>20</v>
      </c>
      <c r="D2"/>
      <c r="E2"/>
      <c r="AK2" s="28" t="s">
        <v>253</v>
      </c>
    </row>
    <row r="3" spans="1:39" x14ac:dyDescent="0.3">
      <c r="B3" s="26"/>
      <c r="D3"/>
      <c r="E3"/>
      <c r="AK3" s="29" t="s">
        <v>21</v>
      </c>
    </row>
    <row r="4" spans="1:39" ht="10.199999999999999" customHeight="1" x14ac:dyDescent="0.3"/>
    <row r="5" spans="1:39" s="1" customFormat="1" ht="27" x14ac:dyDescent="0.3">
      <c r="B5" s="27" t="s">
        <v>22</v>
      </c>
      <c r="D5" s="2"/>
      <c r="E5" s="3"/>
    </row>
    <row r="6" spans="1:39" s="1" customFormat="1" ht="10.199999999999999" customHeight="1" x14ac:dyDescent="0.3">
      <c r="D6" s="2"/>
      <c r="E6" s="3"/>
    </row>
    <row r="7" spans="1:39" s="1" customFormat="1" ht="18.600000000000001" x14ac:dyDescent="0.3">
      <c r="C7" s="6" t="s">
        <v>4</v>
      </c>
      <c r="D7" s="2"/>
      <c r="E7" s="3"/>
    </row>
    <row r="8" spans="1:39" x14ac:dyDescent="0.3">
      <c r="C8" s="4" t="s">
        <v>5</v>
      </c>
      <c r="D8" s="2" t="s">
        <v>30</v>
      </c>
    </row>
    <row r="9" spans="1:39" x14ac:dyDescent="0.3">
      <c r="D9" s="2" t="s">
        <v>64</v>
      </c>
    </row>
    <row r="10" spans="1:39" ht="7.95" customHeight="1" x14ac:dyDescent="0.3"/>
    <row r="11" spans="1:39" x14ac:dyDescent="0.3">
      <c r="C11" s="4" t="s">
        <v>14</v>
      </c>
      <c r="D11" s="2" t="s">
        <v>27</v>
      </c>
    </row>
    <row r="12" spans="1:39" x14ac:dyDescent="0.3">
      <c r="C12" s="4"/>
      <c r="D12" s="2" t="s">
        <v>29</v>
      </c>
    </row>
    <row r="13" spans="1:39" ht="7.95" customHeight="1" x14ac:dyDescent="0.3">
      <c r="C13" s="4"/>
    </row>
    <row r="14" spans="1:39" x14ac:dyDescent="0.3">
      <c r="C14" s="4" t="s">
        <v>15</v>
      </c>
      <c r="D14" s="2" t="s">
        <v>74</v>
      </c>
    </row>
    <row r="15" spans="1:39" x14ac:dyDescent="0.3">
      <c r="C15" s="4"/>
      <c r="D15" s="2" t="s">
        <v>32</v>
      </c>
    </row>
    <row r="16" spans="1:39" s="2" customFormat="1" ht="10.199999999999999" customHeight="1" x14ac:dyDescent="0.3">
      <c r="A16"/>
      <c r="B16"/>
      <c r="C16" s="4"/>
      <c r="E16" s="3"/>
      <c r="F16"/>
      <c r="G16"/>
      <c r="H16"/>
      <c r="I16"/>
      <c r="J16"/>
      <c r="K16"/>
      <c r="L16"/>
      <c r="M16"/>
      <c r="N16"/>
      <c r="O16"/>
      <c r="P16"/>
      <c r="Q16"/>
      <c r="R16"/>
      <c r="S16"/>
      <c r="T16"/>
      <c r="U16"/>
      <c r="V16"/>
      <c r="W16"/>
      <c r="X16"/>
      <c r="Y16"/>
      <c r="Z16"/>
      <c r="AA16"/>
      <c r="AB16"/>
      <c r="AC16"/>
      <c r="AD16"/>
      <c r="AE16"/>
      <c r="AF16"/>
      <c r="AG16"/>
      <c r="AH16"/>
      <c r="AI16"/>
      <c r="AJ16"/>
      <c r="AK16"/>
      <c r="AL16"/>
      <c r="AM16"/>
    </row>
    <row r="17" spans="1:39" x14ac:dyDescent="0.3">
      <c r="C17" s="4" t="s">
        <v>17</v>
      </c>
      <c r="D17" s="2" t="s">
        <v>55</v>
      </c>
    </row>
    <row r="18" spans="1:39" x14ac:dyDescent="0.3">
      <c r="C18" s="4"/>
      <c r="D18" s="2" t="s">
        <v>65</v>
      </c>
    </row>
    <row r="19" spans="1:39" x14ac:dyDescent="0.3">
      <c r="C19" s="4"/>
      <c r="D19" s="2" t="s">
        <v>56</v>
      </c>
    </row>
    <row r="20" spans="1:39" x14ac:dyDescent="0.3">
      <c r="C20" s="4"/>
      <c r="D20" s="2" t="s">
        <v>57</v>
      </c>
    </row>
    <row r="21" spans="1:39" x14ac:dyDescent="0.3">
      <c r="C21" s="4"/>
      <c r="D21" s="2" t="s">
        <v>58</v>
      </c>
    </row>
    <row r="22" spans="1:39" s="2" customFormat="1" ht="10.199999999999999" customHeight="1" x14ac:dyDescent="0.3">
      <c r="A22"/>
      <c r="B22"/>
      <c r="C22" s="4"/>
      <c r="E22" s="3"/>
      <c r="F22"/>
      <c r="G22"/>
      <c r="H22"/>
      <c r="I22"/>
      <c r="J22"/>
      <c r="K22"/>
      <c r="L22"/>
      <c r="M22"/>
      <c r="N22"/>
      <c r="O22"/>
      <c r="P22"/>
      <c r="Q22"/>
      <c r="R22"/>
      <c r="S22"/>
      <c r="T22"/>
      <c r="U22"/>
      <c r="V22"/>
      <c r="W22"/>
      <c r="X22"/>
      <c r="Y22"/>
      <c r="Z22"/>
      <c r="AA22"/>
      <c r="AB22"/>
      <c r="AC22"/>
      <c r="AD22"/>
      <c r="AE22"/>
      <c r="AF22"/>
      <c r="AG22"/>
      <c r="AH22"/>
      <c r="AI22"/>
      <c r="AJ22"/>
      <c r="AK22"/>
      <c r="AL22"/>
      <c r="AM22"/>
    </row>
    <row r="23" spans="1:39" s="2" customFormat="1" ht="25.05" customHeight="1" x14ac:dyDescent="0.3">
      <c r="A23"/>
      <c r="B23"/>
      <c r="C23" s="6" t="s">
        <v>33</v>
      </c>
      <c r="E23" s="3"/>
      <c r="F23"/>
      <c r="G23"/>
      <c r="H23"/>
      <c r="I23"/>
      <c r="J23"/>
      <c r="K23"/>
      <c r="L23"/>
      <c r="M23"/>
      <c r="N23"/>
      <c r="O23"/>
      <c r="P23"/>
      <c r="Q23"/>
      <c r="R23"/>
      <c r="S23"/>
      <c r="T23"/>
      <c r="U23"/>
      <c r="V23"/>
      <c r="W23"/>
      <c r="X23"/>
      <c r="Y23"/>
      <c r="Z23"/>
      <c r="AA23"/>
      <c r="AB23"/>
      <c r="AC23"/>
      <c r="AD23"/>
      <c r="AE23"/>
      <c r="AF23"/>
      <c r="AG23"/>
      <c r="AH23"/>
      <c r="AI23"/>
      <c r="AJ23"/>
      <c r="AK23"/>
      <c r="AL23"/>
      <c r="AM23"/>
    </row>
    <row r="24" spans="1:39" s="2" customFormat="1" x14ac:dyDescent="0.3">
      <c r="A24"/>
      <c r="B24"/>
      <c r="C24" s="4"/>
      <c r="E24" s="3"/>
      <c r="F24"/>
      <c r="G24"/>
      <c r="H24"/>
      <c r="I24"/>
      <c r="J24"/>
      <c r="K24"/>
      <c r="L24"/>
      <c r="M24"/>
      <c r="N24"/>
      <c r="O24"/>
      <c r="P24"/>
      <c r="Q24"/>
      <c r="R24"/>
      <c r="S24"/>
      <c r="T24"/>
      <c r="U24"/>
      <c r="V24"/>
      <c r="W24"/>
      <c r="X24"/>
      <c r="Y24"/>
      <c r="Z24"/>
      <c r="AA24"/>
      <c r="AB24"/>
      <c r="AC24"/>
      <c r="AD24"/>
      <c r="AE24"/>
      <c r="AF24"/>
      <c r="AG24"/>
      <c r="AH24"/>
      <c r="AI24"/>
      <c r="AJ24"/>
      <c r="AK24"/>
      <c r="AL24"/>
      <c r="AM24"/>
    </row>
    <row r="25" spans="1:39" s="2" customFormat="1" x14ac:dyDescent="0.3">
      <c r="A25"/>
      <c r="B25"/>
      <c r="C25" s="4"/>
      <c r="E25" s="3"/>
      <c r="F25"/>
      <c r="G25"/>
      <c r="H25"/>
      <c r="I25"/>
      <c r="J25"/>
      <c r="K25"/>
      <c r="L25"/>
      <c r="M25"/>
      <c r="N25"/>
      <c r="O25"/>
      <c r="P25"/>
      <c r="Q25"/>
      <c r="R25"/>
      <c r="S25"/>
      <c r="T25"/>
      <c r="U25"/>
      <c r="V25"/>
      <c r="W25"/>
      <c r="X25"/>
      <c r="Y25"/>
      <c r="Z25"/>
      <c r="AA25"/>
      <c r="AB25"/>
      <c r="AC25"/>
      <c r="AD25"/>
      <c r="AE25"/>
      <c r="AF25"/>
      <c r="AG25"/>
      <c r="AH25"/>
      <c r="AI25"/>
      <c r="AJ25"/>
      <c r="AK25"/>
      <c r="AL25"/>
      <c r="AM25"/>
    </row>
    <row r="26" spans="1:39" s="2" customFormat="1" x14ac:dyDescent="0.3">
      <c r="A26"/>
      <c r="B26"/>
      <c r="C26" s="4"/>
      <c r="E26" s="3"/>
      <c r="F26"/>
      <c r="G26"/>
      <c r="H26"/>
      <c r="I26"/>
      <c r="J26"/>
      <c r="K26"/>
      <c r="L26"/>
      <c r="M26"/>
      <c r="N26"/>
      <c r="O26"/>
      <c r="P26"/>
      <c r="Q26"/>
      <c r="R26"/>
      <c r="S26"/>
      <c r="T26"/>
      <c r="U26"/>
      <c r="V26"/>
      <c r="W26"/>
      <c r="X26"/>
      <c r="Y26"/>
      <c r="Z26"/>
      <c r="AA26"/>
      <c r="AB26"/>
      <c r="AC26"/>
      <c r="AD26"/>
      <c r="AE26"/>
      <c r="AF26"/>
      <c r="AG26"/>
      <c r="AH26"/>
      <c r="AI26"/>
      <c r="AJ26"/>
      <c r="AK26"/>
      <c r="AL26"/>
      <c r="AM26"/>
    </row>
    <row r="36" spans="3:4" ht="30" customHeight="1" x14ac:dyDescent="0.3">
      <c r="C36" s="6" t="s">
        <v>54</v>
      </c>
      <c r="D36" s="6"/>
    </row>
    <row r="53" spans="3:8" ht="18.600000000000001" x14ac:dyDescent="0.3">
      <c r="C53" s="1"/>
      <c r="D53" s="1"/>
      <c r="E53"/>
      <c r="F53" s="48" t="s">
        <v>61</v>
      </c>
      <c r="G53" s="1" t="s">
        <v>62</v>
      </c>
      <c r="H53" s="1"/>
    </row>
    <row r="54" spans="3:8" ht="18.600000000000001" x14ac:dyDescent="0.3">
      <c r="C54" s="1"/>
      <c r="D54" s="49"/>
      <c r="E54"/>
      <c r="F54" s="1"/>
      <c r="G54" s="1" t="s">
        <v>60</v>
      </c>
      <c r="H54" s="1"/>
    </row>
    <row r="55" spans="3:8" ht="10.050000000000001" customHeight="1" x14ac:dyDescent="0.3">
      <c r="F55" s="29"/>
      <c r="G55" s="3"/>
    </row>
    <row r="56" spans="3:8" ht="18.600000000000001" x14ac:dyDescent="0.3">
      <c r="F56" s="47" t="s">
        <v>59</v>
      </c>
      <c r="G56" s="50" t="s">
        <v>63</v>
      </c>
    </row>
    <row r="59" spans="3:8" ht="18.600000000000001" x14ac:dyDescent="0.3">
      <c r="C59" s="6" t="s">
        <v>99</v>
      </c>
    </row>
    <row r="80" spans="4:4" ht="18.600000000000001" x14ac:dyDescent="0.3">
      <c r="D80" s="49" t="s">
        <v>82</v>
      </c>
    </row>
    <row r="81" spans="3:7" ht="18.600000000000001" x14ac:dyDescent="0.3">
      <c r="D81" s="49" t="s">
        <v>79</v>
      </c>
    </row>
    <row r="82" spans="3:7" ht="18.600000000000001" x14ac:dyDescent="0.3">
      <c r="D82" s="49" t="s">
        <v>80</v>
      </c>
    </row>
    <row r="83" spans="3:7" ht="18.600000000000001" x14ac:dyDescent="0.3">
      <c r="D83" s="49" t="s">
        <v>81</v>
      </c>
    </row>
    <row r="84" spans="3:7" ht="18.600000000000001" x14ac:dyDescent="0.3">
      <c r="D84" s="49" t="s">
        <v>102</v>
      </c>
    </row>
    <row r="85" spans="3:7" ht="10.050000000000001" customHeight="1" x14ac:dyDescent="0.3">
      <c r="D85" s="49"/>
    </row>
    <row r="86" spans="3:7" ht="18.600000000000001" x14ac:dyDescent="0.3">
      <c r="D86" s="1"/>
      <c r="E86"/>
      <c r="F86" s="48" t="s">
        <v>61</v>
      </c>
      <c r="G86" s="1" t="s">
        <v>101</v>
      </c>
    </row>
    <row r="87" spans="3:7" ht="18.600000000000001" x14ac:dyDescent="0.3">
      <c r="D87" s="49"/>
      <c r="E87"/>
      <c r="F87" s="1"/>
      <c r="G87" s="1" t="s">
        <v>100</v>
      </c>
    </row>
    <row r="88" spans="3:7" ht="10.050000000000001" customHeight="1" x14ac:dyDescent="0.3"/>
    <row r="89" spans="3:7" ht="18.600000000000001" x14ac:dyDescent="0.3">
      <c r="F89" s="47" t="s">
        <v>59</v>
      </c>
      <c r="G89" s="50" t="s">
        <v>98</v>
      </c>
    </row>
    <row r="90" spans="3:7" ht="10.050000000000001" customHeight="1" x14ac:dyDescent="0.3"/>
    <row r="91" spans="3:7" ht="18.600000000000001" x14ac:dyDescent="0.3">
      <c r="C91" s="53" t="s">
        <v>247</v>
      </c>
      <c r="D91"/>
    </row>
    <row r="92" spans="3:7" ht="18.600000000000001" x14ac:dyDescent="0.3">
      <c r="C92" s="53" t="s">
        <v>248</v>
      </c>
      <c r="D92"/>
    </row>
    <row r="93" spans="3:7" ht="18.600000000000001" x14ac:dyDescent="0.3">
      <c r="C93" s="53" t="s">
        <v>234</v>
      </c>
      <c r="D93"/>
    </row>
    <row r="94" spans="3:7" ht="18.600000000000001" x14ac:dyDescent="0.3">
      <c r="C94" s="347" t="s">
        <v>230</v>
      </c>
      <c r="D94"/>
    </row>
    <row r="95" spans="3:7" x14ac:dyDescent="0.3">
      <c r="C95" s="17" t="s">
        <v>235</v>
      </c>
    </row>
    <row r="96" spans="3:7" ht="18.600000000000001" x14ac:dyDescent="0.3">
      <c r="C96" s="6" t="s">
        <v>233</v>
      </c>
    </row>
    <row r="111" spans="4:4" x14ac:dyDescent="0.3">
      <c r="D111" s="5" t="s">
        <v>246</v>
      </c>
    </row>
    <row r="114" spans="2:39" ht="18.600000000000001" x14ac:dyDescent="0.3">
      <c r="C114" s="6" t="s">
        <v>16</v>
      </c>
    </row>
    <row r="115" spans="2:39" ht="4.95" customHeight="1" x14ac:dyDescent="0.3">
      <c r="C115" s="1"/>
    </row>
    <row r="116" spans="2:39" s="1" customFormat="1" ht="18.600000000000001" x14ac:dyDescent="0.3">
      <c r="C116" s="51" t="s">
        <v>14</v>
      </c>
      <c r="D116" s="52" t="s">
        <v>66</v>
      </c>
    </row>
    <row r="117" spans="2:39" ht="4.95" customHeight="1" x14ac:dyDescent="0.3">
      <c r="C117" s="4"/>
    </row>
    <row r="118" spans="2:39" s="1" customFormat="1" ht="18.600000000000001" x14ac:dyDescent="0.3">
      <c r="C118" s="51" t="s">
        <v>15</v>
      </c>
      <c r="D118" s="52" t="s">
        <v>73</v>
      </c>
    </row>
    <row r="119" spans="2:39" ht="4.95" customHeight="1" x14ac:dyDescent="0.3">
      <c r="C119" s="4"/>
    </row>
    <row r="120" spans="2:39" s="1" customFormat="1" ht="18.600000000000001" x14ac:dyDescent="0.3">
      <c r="C120" s="51" t="s">
        <v>17</v>
      </c>
      <c r="D120" s="52" t="s">
        <v>76</v>
      </c>
    </row>
    <row r="121" spans="2:39" ht="4.95" customHeight="1" x14ac:dyDescent="0.3">
      <c r="D121" s="4"/>
      <c r="E121" s="5"/>
      <c r="F121" s="3"/>
    </row>
    <row r="122" spans="2:39" ht="18.600000000000001" x14ac:dyDescent="0.3">
      <c r="B122" s="1"/>
      <c r="C122" s="7" t="s">
        <v>6</v>
      </c>
      <c r="D122" s="8" t="s">
        <v>251</v>
      </c>
      <c r="E122" s="9"/>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1"/>
      <c r="AJ122" s="11"/>
      <c r="AK122" s="11"/>
      <c r="AL122" s="11"/>
      <c r="AM122" s="11"/>
    </row>
    <row r="123" spans="2:39" ht="15" x14ac:dyDescent="0.3">
      <c r="D123"/>
      <c r="E123"/>
      <c r="AJ123" s="11"/>
      <c r="AK123" s="11"/>
      <c r="AL123" s="11"/>
      <c r="AM123" s="11"/>
    </row>
    <row r="124" spans="2:39" ht="18.600000000000001" x14ac:dyDescent="0.3">
      <c r="B124" s="1"/>
      <c r="C124" s="17" t="s">
        <v>19</v>
      </c>
      <c r="D124" s="12"/>
      <c r="E124" s="12"/>
    </row>
    <row r="125" spans="2:39" ht="22.8" x14ac:dyDescent="0.3">
      <c r="B125" s="1"/>
      <c r="C125" s="56" t="s">
        <v>69</v>
      </c>
      <c r="D125" s="12"/>
      <c r="E125" s="12"/>
    </row>
    <row r="126" spans="2:39" ht="25.05" customHeight="1" x14ac:dyDescent="0.3">
      <c r="B126" s="1"/>
      <c r="D126"/>
      <c r="E126"/>
      <c r="N126" s="12" t="s">
        <v>252</v>
      </c>
    </row>
    <row r="127" spans="2:39" s="16" customFormat="1" ht="30" customHeight="1" x14ac:dyDescent="0.3">
      <c r="C127" s="57" t="s">
        <v>0</v>
      </c>
      <c r="D127" s="58" t="s">
        <v>31</v>
      </c>
    </row>
    <row r="128" spans="2:39" s="1" customFormat="1" ht="30" customHeight="1" x14ac:dyDescent="0.3">
      <c r="D128" s="1" t="s">
        <v>68</v>
      </c>
      <c r="R128" s="1" t="s">
        <v>67</v>
      </c>
    </row>
    <row r="129" spans="3:37" s="1" customFormat="1" ht="30" customHeight="1" x14ac:dyDescent="0.3">
      <c r="D129" s="49"/>
      <c r="E129" s="55" t="s">
        <v>18</v>
      </c>
      <c r="F129" s="55"/>
      <c r="AK129" s="55" t="s">
        <v>3</v>
      </c>
    </row>
    <row r="130" spans="3:37" ht="10.199999999999999" customHeight="1" x14ac:dyDescent="0.3"/>
    <row r="131" spans="3:37" s="16" customFormat="1" ht="30" customHeight="1" x14ac:dyDescent="0.3">
      <c r="C131" s="57" t="s">
        <v>1</v>
      </c>
      <c r="D131" s="58" t="s">
        <v>75</v>
      </c>
    </row>
    <row r="132" spans="3:37" s="1" customFormat="1" ht="30" customHeight="1" x14ac:dyDescent="0.3">
      <c r="D132" s="1" t="s">
        <v>70</v>
      </c>
      <c r="R132" s="1" t="s">
        <v>71</v>
      </c>
    </row>
    <row r="133" spans="3:37" s="1" customFormat="1" ht="30" customHeight="1" x14ac:dyDescent="0.3">
      <c r="D133" s="49"/>
      <c r="E133" s="55" t="s">
        <v>18</v>
      </c>
      <c r="AK133" s="55" t="s">
        <v>3</v>
      </c>
    </row>
    <row r="134" spans="3:37" ht="10.199999999999999" customHeight="1" x14ac:dyDescent="0.3"/>
    <row r="135" spans="3:37" s="1" customFormat="1" ht="30" customHeight="1" x14ac:dyDescent="0.3">
      <c r="C135" s="57" t="s">
        <v>2</v>
      </c>
      <c r="D135" s="58" t="s">
        <v>77</v>
      </c>
    </row>
    <row r="136" spans="3:37" s="1" customFormat="1" ht="30" customHeight="1" x14ac:dyDescent="0.3">
      <c r="D136" s="1" t="s">
        <v>78</v>
      </c>
    </row>
    <row r="137" spans="3:37" s="1" customFormat="1" ht="30" customHeight="1" x14ac:dyDescent="0.3">
      <c r="D137" s="1" t="s">
        <v>244</v>
      </c>
    </row>
    <row r="138" spans="3:37" s="1" customFormat="1" ht="30" customHeight="1" x14ac:dyDescent="0.3">
      <c r="D138" s="49"/>
      <c r="E138" s="55" t="s">
        <v>18</v>
      </c>
      <c r="AK138" s="55" t="s">
        <v>3</v>
      </c>
    </row>
    <row r="139" spans="3:37" ht="10.199999999999999" customHeight="1" x14ac:dyDescent="0.3"/>
    <row r="140" spans="3:37" s="1" customFormat="1" ht="30" customHeight="1" x14ac:dyDescent="0.3">
      <c r="C140" s="57" t="s">
        <v>12</v>
      </c>
      <c r="D140" s="58" t="s">
        <v>236</v>
      </c>
    </row>
    <row r="141" spans="3:37" s="1" customFormat="1" ht="30" customHeight="1" x14ac:dyDescent="0.3">
      <c r="D141" s="1" t="s">
        <v>241</v>
      </c>
      <c r="G141" s="1" t="s">
        <v>242</v>
      </c>
    </row>
    <row r="142" spans="3:37" s="1" customFormat="1" ht="30" customHeight="1" x14ac:dyDescent="0.3">
      <c r="D142" s="1" t="s">
        <v>238</v>
      </c>
      <c r="G142" s="1" t="s">
        <v>240</v>
      </c>
    </row>
    <row r="143" spans="3:37" s="1" customFormat="1" ht="30" customHeight="1" x14ac:dyDescent="0.3">
      <c r="H143" s="1" t="s">
        <v>239</v>
      </c>
    </row>
    <row r="144" spans="3:37" s="1" customFormat="1" ht="30" customHeight="1" x14ac:dyDescent="0.3">
      <c r="D144" s="1" t="s">
        <v>237</v>
      </c>
      <c r="G144" s="1" t="s">
        <v>243</v>
      </c>
    </row>
    <row r="145" spans="3:37" s="1" customFormat="1" ht="30" customHeight="1" x14ac:dyDescent="0.3">
      <c r="D145" s="49"/>
      <c r="E145" s="55" t="s">
        <v>18</v>
      </c>
      <c r="AK145" s="55" t="s">
        <v>3</v>
      </c>
    </row>
    <row r="146" spans="3:37" ht="10.199999999999999" customHeight="1" x14ac:dyDescent="0.3"/>
    <row r="147" spans="3:37" s="1" customFormat="1" ht="30" customHeight="1" x14ac:dyDescent="0.3">
      <c r="C147" s="57" t="s">
        <v>13</v>
      </c>
      <c r="D147" s="58" t="s">
        <v>245</v>
      </c>
    </row>
    <row r="148" spans="3:37" s="1" customFormat="1" ht="30" customHeight="1" x14ac:dyDescent="0.3">
      <c r="C148" s="53"/>
      <c r="D148" s="58" t="s">
        <v>72</v>
      </c>
    </row>
    <row r="149" spans="3:37" ht="19.95" customHeight="1" x14ac:dyDescent="0.3">
      <c r="F149" s="3"/>
    </row>
  </sheetData>
  <phoneticPr fontId="4"/>
  <hyperlinks>
    <hyperlink ref="G56" r:id="rId1" xr:uid="{3C6684A5-F779-4C46-BECB-B6629FA38C9F}"/>
    <hyperlink ref="G89" r:id="rId2" xr:uid="{1837D85D-510B-41CD-9D29-3A8FD8EA33EE}"/>
  </hyperlinks>
  <printOptions horizontalCentered="1" verticalCentered="1"/>
  <pageMargins left="0" right="0" top="0.31496062992125984" bottom="0" header="0.31496062992125984" footer="0.31496062992125984"/>
  <pageSetup paperSize="9" scale="84" fitToHeight="3" orientation="portrait" r:id="rId3"/>
  <rowBreaks count="1" manualBreakCount="1">
    <brk id="57" min="1" max="37"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E430-5D86-4FB8-96AC-580C28C09C0E}">
  <sheetPr>
    <tabColor rgb="FFFF0000"/>
    <pageSetUpPr fitToPage="1"/>
  </sheetPr>
  <dimension ref="B1:M26"/>
  <sheetViews>
    <sheetView showGridLines="0" tabSelected="1" zoomScale="90" zoomScaleNormal="90" zoomScaleSheetLayoutView="90" workbookViewId="0">
      <selection activeCell="B2" sqref="B2"/>
    </sheetView>
  </sheetViews>
  <sheetFormatPr defaultColWidth="2.6328125" defaultRowHeight="15" x14ac:dyDescent="0.3"/>
  <cols>
    <col min="1" max="1" width="1.6328125" customWidth="1"/>
    <col min="2" max="2" width="4.54296875" bestFit="1" customWidth="1"/>
    <col min="3" max="3" width="5.90625" bestFit="1" customWidth="1"/>
    <col min="4" max="4" width="7.90625" bestFit="1" customWidth="1"/>
    <col min="5" max="9" width="12.6328125" customWidth="1"/>
    <col min="10" max="10" width="3.7265625" style="4" bestFit="1" customWidth="1"/>
    <col min="11" max="11" width="11.36328125" bestFit="1" customWidth="1"/>
  </cols>
  <sheetData>
    <row r="1" spans="2:13" ht="10.050000000000001" customHeight="1" x14ac:dyDescent="0.3"/>
    <row r="2" spans="2:13" ht="22.8" x14ac:dyDescent="0.3">
      <c r="B2" s="58" t="s">
        <v>587</v>
      </c>
    </row>
    <row r="3" spans="2:13" ht="10.050000000000001" customHeight="1" thickBot="1" x14ac:dyDescent="0.35"/>
    <row r="4" spans="2:13" x14ac:dyDescent="0.3">
      <c r="B4" s="701"/>
      <c r="C4" s="702"/>
      <c r="D4" s="703"/>
      <c r="E4" s="702" t="s">
        <v>416</v>
      </c>
      <c r="F4" s="704" t="s">
        <v>421</v>
      </c>
      <c r="G4" s="625"/>
      <c r="H4" s="702"/>
      <c r="I4" s="703"/>
      <c r="J4" s="19"/>
      <c r="K4" s="705"/>
    </row>
    <row r="5" spans="2:13" x14ac:dyDescent="0.3">
      <c r="B5" s="706"/>
      <c r="C5" s="26"/>
      <c r="D5" s="707"/>
      <c r="E5" s="753"/>
      <c r="F5" s="847" t="s">
        <v>491</v>
      </c>
      <c r="G5" s="708" t="s">
        <v>422</v>
      </c>
      <c r="H5" s="628" t="s">
        <v>519</v>
      </c>
      <c r="I5" s="709"/>
      <c r="J5" s="21"/>
      <c r="K5" s="710"/>
    </row>
    <row r="6" spans="2:13" x14ac:dyDescent="0.3">
      <c r="B6" s="706"/>
      <c r="C6" s="26"/>
      <c r="D6" s="707"/>
      <c r="E6" s="753"/>
      <c r="F6" s="841"/>
      <c r="G6" s="708" t="s">
        <v>433</v>
      </c>
      <c r="H6" s="628" t="s">
        <v>434</v>
      </c>
      <c r="I6" s="709"/>
      <c r="J6" s="21"/>
      <c r="K6" s="710"/>
    </row>
    <row r="7" spans="2:13" ht="15.6" thickBot="1" x14ac:dyDescent="0.35">
      <c r="B7" s="706"/>
      <c r="C7" s="26"/>
      <c r="D7" s="707"/>
      <c r="E7" s="26"/>
      <c r="F7" s="842"/>
      <c r="G7" s="711"/>
      <c r="H7" s="738" t="s">
        <v>423</v>
      </c>
      <c r="I7" s="739" t="s">
        <v>417</v>
      </c>
      <c r="J7" s="21" t="s">
        <v>381</v>
      </c>
      <c r="K7" s="732" t="s">
        <v>427</v>
      </c>
    </row>
    <row r="8" spans="2:13" ht="16.95" customHeight="1" thickTop="1" x14ac:dyDescent="0.3">
      <c r="B8" s="742" t="s">
        <v>413</v>
      </c>
      <c r="C8" s="743" t="s">
        <v>329</v>
      </c>
      <c r="D8" s="936" t="s">
        <v>418</v>
      </c>
      <c r="E8" s="937">
        <v>676264000</v>
      </c>
      <c r="F8" s="938">
        <v>676264000</v>
      </c>
      <c r="G8" s="939">
        <f>E8</f>
        <v>676264000</v>
      </c>
      <c r="H8" s="940">
        <f>G8-I8</f>
        <v>547658000</v>
      </c>
      <c r="I8" s="941">
        <v>128606000</v>
      </c>
      <c r="J8" s="942" t="s">
        <v>14</v>
      </c>
      <c r="K8" s="943" t="s">
        <v>14</v>
      </c>
    </row>
    <row r="9" spans="2:13" ht="16.95" customHeight="1" x14ac:dyDescent="0.3">
      <c r="B9" s="20"/>
      <c r="C9" s="744"/>
      <c r="D9" s="749" t="s">
        <v>414</v>
      </c>
      <c r="E9" s="726">
        <f>E8/30</f>
        <v>22542133.333333332</v>
      </c>
      <c r="F9" s="846">
        <f>F8/30</f>
        <v>22542133.333333332</v>
      </c>
      <c r="G9" s="727">
        <f>E9</f>
        <v>22542133.333333332</v>
      </c>
      <c r="H9" s="951">
        <f>H8/30</f>
        <v>18255266.666666668</v>
      </c>
      <c r="I9" s="728">
        <f>I8/30</f>
        <v>4286866.666666667</v>
      </c>
      <c r="J9" s="729" t="s">
        <v>15</v>
      </c>
      <c r="K9" s="736" t="s">
        <v>424</v>
      </c>
      <c r="L9" s="740" t="s">
        <v>435</v>
      </c>
    </row>
    <row r="10" spans="2:13" ht="16.95" customHeight="1" thickBot="1" x14ac:dyDescent="0.35">
      <c r="B10" s="20"/>
      <c r="C10" s="744"/>
      <c r="D10" s="746" t="s">
        <v>419</v>
      </c>
      <c r="E10" s="717">
        <f>E9/12</f>
        <v>1878511.111111111</v>
      </c>
      <c r="F10" s="844">
        <f>F9/12</f>
        <v>1878511.111111111</v>
      </c>
      <c r="G10" s="718">
        <f>G9/12</f>
        <v>1878511.111111111</v>
      </c>
      <c r="H10" s="719">
        <f>H9/12</f>
        <v>1521272.2222222222</v>
      </c>
      <c r="I10" s="720">
        <f>I9/12</f>
        <v>357238.88888888893</v>
      </c>
      <c r="J10" s="721" t="s">
        <v>17</v>
      </c>
      <c r="K10" s="734" t="s">
        <v>425</v>
      </c>
      <c r="L10" s="740" t="s">
        <v>438</v>
      </c>
    </row>
    <row r="11" spans="2:13" ht="16.95" customHeight="1" thickTop="1" x14ac:dyDescent="0.3">
      <c r="B11" s="925" t="s">
        <v>415</v>
      </c>
      <c r="C11" s="743" t="s">
        <v>329</v>
      </c>
      <c r="D11" s="952" t="s">
        <v>418</v>
      </c>
      <c r="E11" s="1037">
        <v>783797000</v>
      </c>
      <c r="F11" s="975">
        <f>105355421+(11875046*1+18857160*29)</f>
        <v>664088107</v>
      </c>
      <c r="G11" s="1038">
        <v>597442000</v>
      </c>
      <c r="H11" s="953">
        <f>G11</f>
        <v>597442000</v>
      </c>
      <c r="I11" s="971">
        <v>0</v>
      </c>
      <c r="J11" s="954" t="s">
        <v>382</v>
      </c>
      <c r="K11" s="955" t="s">
        <v>382</v>
      </c>
    </row>
    <row r="12" spans="2:13" ht="16.95" customHeight="1" x14ac:dyDescent="0.3">
      <c r="B12" s="926"/>
      <c r="C12" s="744"/>
      <c r="D12" s="944" t="s">
        <v>414</v>
      </c>
      <c r="E12" s="945">
        <f>E11/30</f>
        <v>26126566.666666668</v>
      </c>
      <c r="F12" s="946">
        <f>F11/30</f>
        <v>22136270.233333334</v>
      </c>
      <c r="G12" s="947">
        <f>(G9-G16)</f>
        <v>18642133.333333332</v>
      </c>
      <c r="H12" s="948">
        <f>H9</f>
        <v>18255266.666666668</v>
      </c>
      <c r="I12" s="972">
        <v>0</v>
      </c>
      <c r="J12" s="949" t="s">
        <v>383</v>
      </c>
      <c r="K12" s="950" t="s">
        <v>554</v>
      </c>
      <c r="L12" s="740" t="s">
        <v>436</v>
      </c>
      <c r="M12" s="26"/>
    </row>
    <row r="13" spans="2:13" ht="16.95" customHeight="1" x14ac:dyDescent="0.3">
      <c r="B13" s="20"/>
      <c r="C13" s="744"/>
      <c r="D13" s="747" t="s">
        <v>419</v>
      </c>
      <c r="E13" s="722">
        <f>E12/12</f>
        <v>2177213.888888889</v>
      </c>
      <c r="F13" s="845">
        <f>F12/12</f>
        <v>1844689.1861111112</v>
      </c>
      <c r="G13" s="723">
        <f>G12/12</f>
        <v>1553511.111111111</v>
      </c>
      <c r="H13" s="724">
        <f>H12/12</f>
        <v>1521272.2222222222</v>
      </c>
      <c r="I13" s="973">
        <v>0</v>
      </c>
      <c r="J13" s="725" t="s">
        <v>428</v>
      </c>
      <c r="K13" s="735" t="s">
        <v>555</v>
      </c>
      <c r="L13" s="740" t="s">
        <v>437</v>
      </c>
      <c r="M13" s="26"/>
    </row>
    <row r="14" spans="2:13" ht="16.95" customHeight="1" x14ac:dyDescent="0.3">
      <c r="B14" s="20"/>
      <c r="C14" s="927"/>
      <c r="D14" s="746" t="s">
        <v>420</v>
      </c>
      <c r="E14" s="717">
        <f>E13/69</f>
        <v>31553.824476650567</v>
      </c>
      <c r="F14" s="844">
        <f>F13/69</f>
        <v>26734.62588566828</v>
      </c>
      <c r="G14" s="718">
        <f>G13/69</f>
        <v>22514.653784219001</v>
      </c>
      <c r="H14" s="719">
        <f>H13/69</f>
        <v>22047.42351046699</v>
      </c>
      <c r="I14" s="974">
        <v>0</v>
      </c>
      <c r="J14" s="721" t="s">
        <v>426</v>
      </c>
      <c r="K14" s="734" t="s">
        <v>556</v>
      </c>
      <c r="L14" s="26" t="s">
        <v>442</v>
      </c>
      <c r="M14" s="26"/>
    </row>
    <row r="15" spans="2:13" ht="16.95" customHeight="1" x14ac:dyDescent="0.3">
      <c r="B15" s="20"/>
      <c r="C15" s="748" t="s">
        <v>417</v>
      </c>
      <c r="D15" s="956" t="s">
        <v>418</v>
      </c>
      <c r="E15" s="957">
        <f>E16*30</f>
        <v>81000000</v>
      </c>
      <c r="F15" s="958">
        <f>F16*30</f>
        <v>81000000</v>
      </c>
      <c r="G15" s="959">
        <f>G16*30</f>
        <v>117000000</v>
      </c>
      <c r="H15" s="968">
        <v>0</v>
      </c>
      <c r="I15" s="960">
        <f>I16*30</f>
        <v>117000000</v>
      </c>
      <c r="J15" s="627" t="s">
        <v>429</v>
      </c>
      <c r="K15" s="961" t="s">
        <v>429</v>
      </c>
      <c r="L15" s="26"/>
      <c r="M15" s="26"/>
    </row>
    <row r="16" spans="2:13" ht="16.95" customHeight="1" x14ac:dyDescent="0.3">
      <c r="B16" s="20"/>
      <c r="C16" s="928"/>
      <c r="D16" s="749" t="s">
        <v>414</v>
      </c>
      <c r="E16" s="726">
        <v>2700000</v>
      </c>
      <c r="F16" s="846">
        <v>2700000</v>
      </c>
      <c r="G16" s="727">
        <f>E16+1200000</f>
        <v>3900000</v>
      </c>
      <c r="H16" s="969">
        <v>0</v>
      </c>
      <c r="I16" s="728">
        <f>G16</f>
        <v>3900000</v>
      </c>
      <c r="J16" s="729" t="s">
        <v>430</v>
      </c>
      <c r="K16" s="736" t="s">
        <v>557</v>
      </c>
      <c r="L16" s="26" t="s">
        <v>443</v>
      </c>
      <c r="M16" s="26"/>
    </row>
    <row r="17" spans="2:13" ht="16.95" customHeight="1" thickBot="1" x14ac:dyDescent="0.35">
      <c r="B17" s="20"/>
      <c r="C17" s="744"/>
      <c r="D17" s="929" t="s">
        <v>419</v>
      </c>
      <c r="E17" s="930">
        <f>E16/12</f>
        <v>225000</v>
      </c>
      <c r="F17" s="931">
        <f>F16/12</f>
        <v>225000</v>
      </c>
      <c r="G17" s="932">
        <f>G16/12</f>
        <v>325000</v>
      </c>
      <c r="H17" s="970">
        <v>0</v>
      </c>
      <c r="I17" s="933">
        <f>I16/12</f>
        <v>325000</v>
      </c>
      <c r="J17" s="934" t="s">
        <v>431</v>
      </c>
      <c r="K17" s="935" t="s">
        <v>558</v>
      </c>
      <c r="L17" s="26" t="s">
        <v>566</v>
      </c>
      <c r="M17" s="26"/>
    </row>
    <row r="18" spans="2:13" ht="16.95" customHeight="1" thickTop="1" x14ac:dyDescent="0.3">
      <c r="B18" s="742" t="s">
        <v>367</v>
      </c>
      <c r="C18" s="743"/>
      <c r="D18" s="962" t="s">
        <v>418</v>
      </c>
      <c r="E18" s="937">
        <f>E11+E15-E8</f>
        <v>188533000</v>
      </c>
      <c r="F18" s="938">
        <f>F11+F15-F8</f>
        <v>68824107</v>
      </c>
      <c r="G18" s="939">
        <f>G11+G15-G8</f>
        <v>38178000</v>
      </c>
      <c r="H18" s="940">
        <f>H11+H15-H8</f>
        <v>49784000</v>
      </c>
      <c r="I18" s="941">
        <f>I11+I15-I8</f>
        <v>-11606000</v>
      </c>
      <c r="J18" s="942" t="s">
        <v>432</v>
      </c>
      <c r="K18" s="943" t="s">
        <v>565</v>
      </c>
      <c r="L18" s="26"/>
      <c r="M18" s="26"/>
    </row>
    <row r="19" spans="2:13" ht="16.95" customHeight="1" x14ac:dyDescent="0.3">
      <c r="B19" s="20"/>
      <c r="C19" s="744"/>
      <c r="D19" s="749" t="s">
        <v>414</v>
      </c>
      <c r="E19" s="726">
        <f>E12-E9</f>
        <v>3584433.3333333358</v>
      </c>
      <c r="F19" s="846">
        <f t="shared" ref="F19:I19" si="0">F12-F9</f>
        <v>-405863.09999999776</v>
      </c>
      <c r="G19" s="727">
        <f t="shared" si="0"/>
        <v>-3900000</v>
      </c>
      <c r="H19" s="951">
        <f t="shared" si="0"/>
        <v>0</v>
      </c>
      <c r="I19" s="967">
        <f t="shared" si="0"/>
        <v>-4286866.666666667</v>
      </c>
      <c r="J19" s="729" t="s">
        <v>559</v>
      </c>
      <c r="K19" s="736" t="s">
        <v>562</v>
      </c>
      <c r="L19" s="26"/>
      <c r="M19" s="26"/>
    </row>
    <row r="20" spans="2:13" ht="16.95" customHeight="1" x14ac:dyDescent="0.3">
      <c r="B20" s="20"/>
      <c r="C20" s="744"/>
      <c r="D20" s="745" t="s">
        <v>414</v>
      </c>
      <c r="E20" s="712">
        <f>E12+E16-E9</f>
        <v>6284433.3333333358</v>
      </c>
      <c r="F20" s="843">
        <f t="shared" ref="F20:I20" si="1">F12+F16-F9</f>
        <v>2294136.9000000022</v>
      </c>
      <c r="G20" s="713">
        <f t="shared" si="1"/>
        <v>0</v>
      </c>
      <c r="H20" s="714">
        <f t="shared" si="1"/>
        <v>0</v>
      </c>
      <c r="I20" s="715">
        <f t="shared" si="1"/>
        <v>-386866.66666666698</v>
      </c>
      <c r="J20" s="716" t="s">
        <v>560</v>
      </c>
      <c r="K20" s="733" t="s">
        <v>563</v>
      </c>
      <c r="L20" s="26"/>
      <c r="M20" s="26"/>
    </row>
    <row r="21" spans="2:13" ht="16.95" customHeight="1" thickBot="1" x14ac:dyDescent="0.35">
      <c r="B21" s="750"/>
      <c r="C21" s="751"/>
      <c r="D21" s="752" t="s">
        <v>414</v>
      </c>
      <c r="E21" s="963">
        <f>E16-E9</f>
        <v>-19842133.333333332</v>
      </c>
      <c r="F21" s="964">
        <f t="shared" ref="F21:H21" si="2">F16-F9</f>
        <v>-19842133.333333332</v>
      </c>
      <c r="G21" s="965">
        <f t="shared" si="2"/>
        <v>-18642133.333333332</v>
      </c>
      <c r="H21" s="966">
        <f t="shared" si="2"/>
        <v>-18255266.666666668</v>
      </c>
      <c r="I21" s="730">
        <f>I16-I9</f>
        <v>-386866.66666666698</v>
      </c>
      <c r="J21" s="731" t="s">
        <v>561</v>
      </c>
      <c r="K21" s="737" t="s">
        <v>564</v>
      </c>
      <c r="L21" s="26"/>
      <c r="M21" s="26"/>
    </row>
    <row r="22" spans="2:13" x14ac:dyDescent="0.3">
      <c r="I22" s="741" t="s">
        <v>439</v>
      </c>
    </row>
    <row r="23" spans="2:13" x14ac:dyDescent="0.3">
      <c r="I23" s="741" t="s">
        <v>553</v>
      </c>
    </row>
    <row r="24" spans="2:13" x14ac:dyDescent="0.3">
      <c r="I24" s="741" t="s">
        <v>551</v>
      </c>
    </row>
    <row r="25" spans="2:13" x14ac:dyDescent="0.3">
      <c r="I25" s="741" t="s">
        <v>552</v>
      </c>
    </row>
    <row r="26" spans="2:13" x14ac:dyDescent="0.3">
      <c r="I26" s="741" t="s">
        <v>586</v>
      </c>
    </row>
  </sheetData>
  <phoneticPr fontId="4"/>
  <pageMargins left="0.39370078740157483" right="0.39370078740157483" top="0.39370078740157483" bottom="0.39370078740157483" header="0" footer="0"/>
  <pageSetup paperSize="9" scale="7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84DDC-1548-4D9F-A22D-94764AE47854}">
  <sheetPr>
    <tabColor rgb="FFFF0000"/>
    <pageSetUpPr fitToPage="1"/>
  </sheetPr>
  <dimension ref="B1:Q58"/>
  <sheetViews>
    <sheetView showGridLines="0" tabSelected="1" view="pageBreakPreview" zoomScale="60" zoomScaleNormal="80" workbookViewId="0">
      <selection activeCell="B2" sqref="B2"/>
    </sheetView>
  </sheetViews>
  <sheetFormatPr defaultColWidth="2.453125" defaultRowHeight="18.600000000000001" outlineLevelCol="1" x14ac:dyDescent="0.3"/>
  <cols>
    <col min="1" max="1" width="1.6328125" style="351" customWidth="1"/>
    <col min="2" max="2" width="6.08984375" style="349" customWidth="1"/>
    <col min="3" max="3" width="75.81640625" style="349" bestFit="1" customWidth="1"/>
    <col min="4" max="4" width="13.36328125" style="350" customWidth="1"/>
    <col min="5" max="5" width="13.36328125" style="351" customWidth="1"/>
    <col min="6" max="6" width="5.1796875" style="352" customWidth="1" outlineLevel="1"/>
    <col min="7" max="7" width="2.453125" style="351"/>
    <col min="8" max="8" width="13.6328125" style="786" customWidth="1"/>
    <col min="9" max="9" width="15.6328125" style="369" customWidth="1"/>
    <col min="10" max="10" width="2.453125" style="350" customWidth="1"/>
    <col min="11" max="11" width="13.6328125" style="758" customWidth="1"/>
    <col min="12" max="12" width="15.6328125" style="369" customWidth="1"/>
    <col min="13" max="13" width="2.6328125" style="354" customWidth="1"/>
    <col min="14" max="14" width="13.6328125" style="806" customWidth="1"/>
    <col min="15" max="15" width="2.453125" style="350" customWidth="1"/>
    <col min="16" max="17" width="13.6328125" style="357" customWidth="1"/>
    <col min="18" max="16384" width="2.453125" style="351"/>
  </cols>
  <sheetData>
    <row r="1" spans="2:17" ht="10.050000000000001" customHeight="1" x14ac:dyDescent="0.3"/>
    <row r="2" spans="2:17" ht="27" x14ac:dyDescent="0.3">
      <c r="B2" s="358" t="s">
        <v>453</v>
      </c>
    </row>
    <row r="3" spans="2:17" ht="10.050000000000001" customHeight="1" thickBot="1" x14ac:dyDescent="0.35">
      <c r="B3" s="359"/>
    </row>
    <row r="4" spans="2:17" ht="20.399999999999999" x14ac:dyDescent="0.3">
      <c r="B4" s="360"/>
      <c r="C4" s="361"/>
      <c r="D4" s="362"/>
      <c r="E4" s="362" t="s">
        <v>257</v>
      </c>
      <c r="F4" s="363"/>
      <c r="H4" s="787" t="s">
        <v>449</v>
      </c>
      <c r="I4" s="365"/>
      <c r="J4" s="366"/>
      <c r="K4" s="759" t="s">
        <v>444</v>
      </c>
      <c r="L4" s="368"/>
      <c r="M4" s="369"/>
      <c r="N4" s="807" t="s">
        <v>260</v>
      </c>
      <c r="O4" s="371"/>
      <c r="P4" s="372" t="s">
        <v>261</v>
      </c>
      <c r="Q4" s="373" t="s">
        <v>261</v>
      </c>
    </row>
    <row r="5" spans="2:17" x14ac:dyDescent="0.3">
      <c r="B5" s="374" t="s">
        <v>262</v>
      </c>
      <c r="C5" s="375" t="s">
        <v>263</v>
      </c>
      <c r="D5" s="376" t="s">
        <v>264</v>
      </c>
      <c r="E5" s="376" t="s">
        <v>265</v>
      </c>
      <c r="F5" s="377"/>
      <c r="H5" s="788" t="s">
        <v>266</v>
      </c>
      <c r="I5" s="794" t="s">
        <v>451</v>
      </c>
      <c r="K5" s="760" t="s">
        <v>266</v>
      </c>
      <c r="L5" s="799" t="s">
        <v>452</v>
      </c>
      <c r="N5" s="808" t="s">
        <v>269</v>
      </c>
      <c r="P5" s="383" t="s">
        <v>270</v>
      </c>
      <c r="Q5" s="384" t="s">
        <v>271</v>
      </c>
    </row>
    <row r="6" spans="2:17" ht="19.2" thickBot="1" x14ac:dyDescent="0.35">
      <c r="B6" s="374"/>
      <c r="C6" s="375"/>
      <c r="D6" s="376"/>
      <c r="E6" s="376" t="s">
        <v>272</v>
      </c>
      <c r="F6" s="377"/>
      <c r="H6" s="789"/>
      <c r="I6" s="795"/>
      <c r="K6" s="761"/>
      <c r="L6" s="800"/>
      <c r="N6" s="809"/>
      <c r="P6" s="390"/>
      <c r="Q6" s="391"/>
    </row>
    <row r="7" spans="2:17" ht="19.95" customHeight="1" thickTop="1" x14ac:dyDescent="0.3">
      <c r="B7" s="392" t="s">
        <v>273</v>
      </c>
      <c r="C7" s="393" t="s">
        <v>274</v>
      </c>
      <c r="D7" s="394">
        <v>65.69</v>
      </c>
      <c r="E7" s="395">
        <v>6569</v>
      </c>
      <c r="F7" s="396">
        <v>12</v>
      </c>
      <c r="G7" s="397"/>
      <c r="H7" s="790">
        <v>17410</v>
      </c>
      <c r="I7" s="796">
        <f>H7/D7</f>
        <v>265.03272948698435</v>
      </c>
      <c r="J7" s="400"/>
      <c r="K7" s="762">
        <v>19220</v>
      </c>
      <c r="L7" s="801">
        <f>K7/$D$7</f>
        <v>292.58639062262142</v>
      </c>
      <c r="M7" s="403"/>
      <c r="N7" s="810">
        <f t="shared" ref="N7:N12" si="0">K7-H7</f>
        <v>1810</v>
      </c>
      <c r="O7" s="371"/>
      <c r="P7" s="405">
        <f>$F$7*K7</f>
        <v>230640</v>
      </c>
      <c r="Q7" s="406">
        <f t="shared" ref="Q7:Q12" si="1">P7*12</f>
        <v>2767680</v>
      </c>
    </row>
    <row r="8" spans="2:17" ht="19.95" customHeight="1" x14ac:dyDescent="0.3">
      <c r="B8" s="407" t="s">
        <v>275</v>
      </c>
      <c r="C8" s="408" t="s">
        <v>276</v>
      </c>
      <c r="D8" s="409">
        <v>65.36</v>
      </c>
      <c r="E8" s="410">
        <v>6536</v>
      </c>
      <c r="F8" s="411">
        <v>12</v>
      </c>
      <c r="H8" s="791">
        <v>17330</v>
      </c>
      <c r="I8" s="797">
        <f t="shared" ref="I8:I12" si="2">H8/D8</f>
        <v>265.14687882496941</v>
      </c>
      <c r="K8" s="763">
        <v>19130</v>
      </c>
      <c r="L8" s="802">
        <f>K8/$D$8</f>
        <v>292.68665850673193</v>
      </c>
      <c r="N8" s="811">
        <f t="shared" si="0"/>
        <v>1800</v>
      </c>
      <c r="O8" s="371"/>
      <c r="P8" s="417">
        <f>$F$8*K8</f>
        <v>229560</v>
      </c>
      <c r="Q8" s="418">
        <f t="shared" si="1"/>
        <v>2754720</v>
      </c>
    </row>
    <row r="9" spans="2:17" ht="19.95" customHeight="1" x14ac:dyDescent="0.3">
      <c r="B9" s="407" t="s">
        <v>277</v>
      </c>
      <c r="C9" s="408" t="s">
        <v>278</v>
      </c>
      <c r="D9" s="409">
        <v>65.25</v>
      </c>
      <c r="E9" s="410">
        <v>6525</v>
      </c>
      <c r="F9" s="411">
        <v>12</v>
      </c>
      <c r="H9" s="791">
        <v>17300</v>
      </c>
      <c r="I9" s="797">
        <f t="shared" si="2"/>
        <v>265.13409961685824</v>
      </c>
      <c r="K9" s="763">
        <v>19100</v>
      </c>
      <c r="L9" s="802">
        <f>K9/$D$9</f>
        <v>292.72030651340998</v>
      </c>
      <c r="N9" s="811">
        <f t="shared" si="0"/>
        <v>1800</v>
      </c>
      <c r="O9" s="371"/>
      <c r="P9" s="417">
        <f>$F$9*K9</f>
        <v>229200</v>
      </c>
      <c r="Q9" s="418">
        <f t="shared" si="1"/>
        <v>2750400</v>
      </c>
    </row>
    <row r="10" spans="2:17" ht="19.95" customHeight="1" x14ac:dyDescent="0.3">
      <c r="B10" s="407" t="s">
        <v>279</v>
      </c>
      <c r="C10" s="408" t="s">
        <v>280</v>
      </c>
      <c r="D10" s="409">
        <v>64.760000000000005</v>
      </c>
      <c r="E10" s="410">
        <v>6476</v>
      </c>
      <c r="F10" s="411">
        <v>11</v>
      </c>
      <c r="H10" s="791">
        <v>17170</v>
      </c>
      <c r="I10" s="797">
        <f t="shared" si="2"/>
        <v>265.13279802347125</v>
      </c>
      <c r="K10" s="763">
        <v>18950</v>
      </c>
      <c r="L10" s="802">
        <f>K10/$D$10</f>
        <v>292.61890055589868</v>
      </c>
      <c r="N10" s="811">
        <f t="shared" si="0"/>
        <v>1780</v>
      </c>
      <c r="O10" s="371"/>
      <c r="P10" s="417">
        <f>$F$10*K10</f>
        <v>208450</v>
      </c>
      <c r="Q10" s="418">
        <f t="shared" si="1"/>
        <v>2501400</v>
      </c>
    </row>
    <row r="11" spans="2:17" ht="19.95" customHeight="1" x14ac:dyDescent="0.3">
      <c r="B11" s="407" t="s">
        <v>281</v>
      </c>
      <c r="C11" s="408" t="s">
        <v>282</v>
      </c>
      <c r="D11" s="409">
        <v>64.989999999999995</v>
      </c>
      <c r="E11" s="410">
        <v>6499</v>
      </c>
      <c r="F11" s="411">
        <v>11</v>
      </c>
      <c r="H11" s="791">
        <v>17230</v>
      </c>
      <c r="I11" s="797">
        <f t="shared" si="2"/>
        <v>265.11771041698722</v>
      </c>
      <c r="K11" s="763">
        <v>19010</v>
      </c>
      <c r="L11" s="802">
        <f>K11/$D$11</f>
        <v>292.50653946761042</v>
      </c>
      <c r="N11" s="811">
        <f t="shared" si="0"/>
        <v>1780</v>
      </c>
      <c r="O11" s="371"/>
      <c r="P11" s="417">
        <f>$F$11*K11</f>
        <v>209110</v>
      </c>
      <c r="Q11" s="418">
        <f t="shared" si="1"/>
        <v>2509320</v>
      </c>
    </row>
    <row r="12" spans="2:17" ht="19.95" customHeight="1" thickBot="1" x14ac:dyDescent="0.35">
      <c r="B12" s="360" t="s">
        <v>283</v>
      </c>
      <c r="C12" s="419" t="s">
        <v>284</v>
      </c>
      <c r="D12" s="362">
        <v>64.2</v>
      </c>
      <c r="E12" s="420">
        <v>6420</v>
      </c>
      <c r="F12" s="363">
        <v>11</v>
      </c>
      <c r="H12" s="791">
        <v>17010</v>
      </c>
      <c r="I12" s="797">
        <f t="shared" si="2"/>
        <v>264.95327102803736</v>
      </c>
      <c r="K12" s="763">
        <v>18780</v>
      </c>
      <c r="L12" s="802">
        <f>K12/$D$12</f>
        <v>292.52336448598129</v>
      </c>
      <c r="N12" s="811">
        <f t="shared" si="0"/>
        <v>1770</v>
      </c>
      <c r="O12" s="371"/>
      <c r="P12" s="421">
        <f>$F$12*K12</f>
        <v>206580</v>
      </c>
      <c r="Q12" s="422">
        <f t="shared" si="1"/>
        <v>2478960</v>
      </c>
    </row>
    <row r="13" spans="2:17" ht="22.05" customHeight="1" thickTop="1" thickBot="1" x14ac:dyDescent="0.35">
      <c r="B13" s="423" t="s">
        <v>285</v>
      </c>
      <c r="C13" s="424"/>
      <c r="D13" s="425">
        <f>D7*F7+D8*F8+D9*F9+D10*F10+D11*F11+D12*F12</f>
        <v>4489.05</v>
      </c>
      <c r="E13" s="426">
        <f>E7*F7+E8*F8+E9*F9+E10*F10+E11*F11+E12*F12</f>
        <v>448905</v>
      </c>
      <c r="F13" s="427"/>
      <c r="H13" s="792"/>
      <c r="I13" s="433"/>
      <c r="J13" s="351"/>
      <c r="K13" s="764"/>
      <c r="L13" s="433"/>
      <c r="M13" s="351"/>
      <c r="N13" s="812"/>
      <c r="O13" s="351"/>
      <c r="P13" s="430">
        <f>SUM(P7:P12)</f>
        <v>1313540</v>
      </c>
      <c r="Q13" s="431">
        <f>SUM(Q7:Q12)</f>
        <v>15762480</v>
      </c>
    </row>
    <row r="14" spans="2:17" ht="10.050000000000001" customHeight="1" thickBot="1" x14ac:dyDescent="0.35"/>
    <row r="15" spans="2:17" s="433" customFormat="1" ht="22.8" x14ac:dyDescent="0.3">
      <c r="B15" s="820" t="s">
        <v>454</v>
      </c>
      <c r="C15" s="349"/>
      <c r="D15" s="371"/>
      <c r="F15" s="434"/>
      <c r="H15" s="787" t="s">
        <v>450</v>
      </c>
      <c r="I15" s="365"/>
      <c r="J15" s="371"/>
      <c r="K15" s="765" t="s">
        <v>445</v>
      </c>
      <c r="L15" s="436"/>
      <c r="M15" s="369"/>
      <c r="N15" s="813" t="s">
        <v>288</v>
      </c>
      <c r="O15" s="371"/>
      <c r="P15" s="438" t="s">
        <v>261</v>
      </c>
      <c r="Q15" s="439" t="s">
        <v>261</v>
      </c>
    </row>
    <row r="16" spans="2:17" ht="22.8" x14ac:dyDescent="0.3">
      <c r="B16" s="820" t="s">
        <v>455</v>
      </c>
      <c r="F16" s="375" t="s">
        <v>262</v>
      </c>
      <c r="H16" s="788" t="s">
        <v>266</v>
      </c>
      <c r="I16" s="794" t="s">
        <v>451</v>
      </c>
      <c r="K16" s="766" t="s">
        <v>266</v>
      </c>
      <c r="L16" s="799" t="s">
        <v>452</v>
      </c>
      <c r="N16" s="808" t="s">
        <v>269</v>
      </c>
      <c r="P16" s="383" t="s">
        <v>270</v>
      </c>
      <c r="Q16" s="384" t="s">
        <v>271</v>
      </c>
    </row>
    <row r="17" spans="2:17" ht="19.2" thickBot="1" x14ac:dyDescent="0.35">
      <c r="F17" s="375"/>
      <c r="G17" s="441"/>
      <c r="H17" s="789"/>
      <c r="I17" s="795"/>
      <c r="J17" s="442"/>
      <c r="K17" s="767"/>
      <c r="L17" s="803"/>
      <c r="M17" s="445"/>
      <c r="N17" s="814"/>
      <c r="P17" s="390"/>
      <c r="Q17" s="391"/>
    </row>
    <row r="18" spans="2:17" ht="19.95" customHeight="1" thickTop="1" x14ac:dyDescent="0.3">
      <c r="F18" s="447" t="s">
        <v>273</v>
      </c>
      <c r="G18" s="448"/>
      <c r="H18" s="790">
        <f>$H$7</f>
        <v>17410</v>
      </c>
      <c r="I18" s="796">
        <f>$I$7</f>
        <v>265.03272948698435</v>
      </c>
      <c r="K18" s="768">
        <v>21020</v>
      </c>
      <c r="L18" s="804">
        <f>K18/$D$7</f>
        <v>319.9878215862384</v>
      </c>
      <c r="N18" s="815">
        <f t="shared" ref="N18:N23" si="3">K18-H18</f>
        <v>3610</v>
      </c>
      <c r="O18" s="371"/>
      <c r="P18" s="405">
        <f>$F$7*K18</f>
        <v>252240</v>
      </c>
      <c r="Q18" s="406">
        <f>P18*12</f>
        <v>3026880</v>
      </c>
    </row>
    <row r="19" spans="2:17" ht="19.95" customHeight="1" x14ac:dyDescent="0.3">
      <c r="F19" s="452" t="s">
        <v>275</v>
      </c>
      <c r="H19" s="791">
        <f>$H$8</f>
        <v>17330</v>
      </c>
      <c r="I19" s="797">
        <f>$I$8</f>
        <v>265.14687882496941</v>
      </c>
      <c r="K19" s="769">
        <v>20930</v>
      </c>
      <c r="L19" s="802">
        <f>K19/$D$8</f>
        <v>320.22643818849451</v>
      </c>
      <c r="N19" s="811">
        <f t="shared" si="3"/>
        <v>3600</v>
      </c>
      <c r="O19" s="371"/>
      <c r="P19" s="417">
        <f>$F$8*K19</f>
        <v>251160</v>
      </c>
      <c r="Q19" s="418">
        <f t="shared" ref="Q19:Q23" si="4">P19*12</f>
        <v>3013920</v>
      </c>
    </row>
    <row r="20" spans="2:17" ht="19.95" customHeight="1" x14ac:dyDescent="0.3">
      <c r="F20" s="452" t="s">
        <v>277</v>
      </c>
      <c r="H20" s="791">
        <f>$H$9</f>
        <v>17300</v>
      </c>
      <c r="I20" s="797">
        <f>$I$9</f>
        <v>265.13409961685824</v>
      </c>
      <c r="K20" s="769">
        <v>20900</v>
      </c>
      <c r="L20" s="802">
        <f>K20/$D$9</f>
        <v>320.30651340996167</v>
      </c>
      <c r="N20" s="811">
        <f t="shared" si="3"/>
        <v>3600</v>
      </c>
      <c r="O20" s="371"/>
      <c r="P20" s="417">
        <f>$F$9*K20</f>
        <v>250800</v>
      </c>
      <c r="Q20" s="418">
        <f t="shared" si="4"/>
        <v>3009600</v>
      </c>
    </row>
    <row r="21" spans="2:17" ht="19.95" customHeight="1" x14ac:dyDescent="0.3">
      <c r="F21" s="452" t="s">
        <v>279</v>
      </c>
      <c r="H21" s="791">
        <f>$H$10</f>
        <v>17170</v>
      </c>
      <c r="I21" s="797">
        <f>$I$10</f>
        <v>265.13279802347125</v>
      </c>
      <c r="K21" s="769">
        <v>20740</v>
      </c>
      <c r="L21" s="802">
        <f>K21/$D$10</f>
        <v>320.25941939468805</v>
      </c>
      <c r="N21" s="811">
        <f t="shared" si="3"/>
        <v>3570</v>
      </c>
      <c r="O21" s="371"/>
      <c r="P21" s="417">
        <f>$F$10*K21</f>
        <v>228140</v>
      </c>
      <c r="Q21" s="418">
        <f t="shared" si="4"/>
        <v>2737680</v>
      </c>
    </row>
    <row r="22" spans="2:17" ht="19.95" customHeight="1" x14ac:dyDescent="0.3">
      <c r="F22" s="452" t="s">
        <v>281</v>
      </c>
      <c r="H22" s="791">
        <f>$H$11</f>
        <v>17230</v>
      </c>
      <c r="I22" s="797">
        <f>$I$11</f>
        <v>265.11771041698722</v>
      </c>
      <c r="K22" s="769">
        <v>20800</v>
      </c>
      <c r="L22" s="802">
        <f>K22/$D$11</f>
        <v>320.04923834436067</v>
      </c>
      <c r="N22" s="811">
        <f t="shared" si="3"/>
        <v>3570</v>
      </c>
      <c r="O22" s="371"/>
      <c r="P22" s="417">
        <f>$F$11*K22</f>
        <v>228800</v>
      </c>
      <c r="Q22" s="418">
        <f t="shared" si="4"/>
        <v>2745600</v>
      </c>
    </row>
    <row r="23" spans="2:17" ht="19.95" customHeight="1" thickBot="1" x14ac:dyDescent="0.35">
      <c r="F23" s="452" t="s">
        <v>283</v>
      </c>
      <c r="H23" s="791">
        <f>$H$12</f>
        <v>17010</v>
      </c>
      <c r="I23" s="797">
        <f>$I$12</f>
        <v>264.95327102803736</v>
      </c>
      <c r="K23" s="769">
        <v>20540</v>
      </c>
      <c r="L23" s="802">
        <f>K23/$D$12</f>
        <v>319.93769470404982</v>
      </c>
      <c r="N23" s="811">
        <f t="shared" si="3"/>
        <v>3530</v>
      </c>
      <c r="O23" s="371"/>
      <c r="P23" s="421">
        <f>$F$12*K23</f>
        <v>225940</v>
      </c>
      <c r="Q23" s="422">
        <f t="shared" si="4"/>
        <v>2711280</v>
      </c>
    </row>
    <row r="24" spans="2:17" ht="21.6" customHeight="1" thickTop="1" thickBot="1" x14ac:dyDescent="0.35">
      <c r="K24" s="764"/>
      <c r="L24" s="433"/>
      <c r="M24" s="351"/>
      <c r="N24" s="812"/>
      <c r="P24" s="430">
        <f>SUM(P18:P23)</f>
        <v>1437080</v>
      </c>
      <c r="Q24" s="431">
        <f>SUM(Q18:Q23)</f>
        <v>17244960</v>
      </c>
    </row>
    <row r="25" spans="2:17" ht="9.6" customHeight="1" thickBot="1" x14ac:dyDescent="0.35">
      <c r="K25" s="764"/>
      <c r="L25" s="433"/>
      <c r="M25" s="351"/>
      <c r="N25" s="812"/>
    </row>
    <row r="26" spans="2:17" s="433" customFormat="1" ht="20.399999999999999" x14ac:dyDescent="0.3">
      <c r="B26" s="432"/>
      <c r="C26" s="432"/>
      <c r="D26" s="371"/>
      <c r="F26" s="434"/>
      <c r="H26" s="787" t="s">
        <v>450</v>
      </c>
      <c r="I26" s="365"/>
      <c r="J26" s="371"/>
      <c r="K26" s="770" t="s">
        <v>446</v>
      </c>
      <c r="L26" s="455"/>
      <c r="M26" s="369"/>
      <c r="N26" s="816" t="s">
        <v>290</v>
      </c>
      <c r="O26" s="371"/>
      <c r="P26" s="457" t="s">
        <v>261</v>
      </c>
      <c r="Q26" s="458" t="s">
        <v>261</v>
      </c>
    </row>
    <row r="27" spans="2:17" x14ac:dyDescent="0.3">
      <c r="F27" s="375" t="s">
        <v>262</v>
      </c>
      <c r="H27" s="788" t="s">
        <v>266</v>
      </c>
      <c r="I27" s="794" t="s">
        <v>451</v>
      </c>
      <c r="K27" s="771" t="s">
        <v>266</v>
      </c>
      <c r="L27" s="799" t="s">
        <v>452</v>
      </c>
      <c r="N27" s="808" t="s">
        <v>269</v>
      </c>
      <c r="P27" s="383" t="s">
        <v>270</v>
      </c>
      <c r="Q27" s="384" t="s">
        <v>271</v>
      </c>
    </row>
    <row r="28" spans="2:17" ht="19.2" thickBot="1" x14ac:dyDescent="0.35">
      <c r="F28" s="375"/>
      <c r="G28" s="441"/>
      <c r="H28" s="789"/>
      <c r="I28" s="795"/>
      <c r="J28" s="442"/>
      <c r="K28" s="772"/>
      <c r="L28" s="803"/>
      <c r="M28" s="445"/>
      <c r="N28" s="814"/>
      <c r="P28" s="390"/>
      <c r="Q28" s="391"/>
    </row>
    <row r="29" spans="2:17" ht="19.95" customHeight="1" thickTop="1" x14ac:dyDescent="0.3">
      <c r="F29" s="447" t="s">
        <v>273</v>
      </c>
      <c r="G29" s="448"/>
      <c r="H29" s="790">
        <f>$H$7</f>
        <v>17410</v>
      </c>
      <c r="I29" s="796">
        <f>$I$7</f>
        <v>265.03272948698435</v>
      </c>
      <c r="K29" s="773">
        <v>22830</v>
      </c>
      <c r="L29" s="804">
        <f>K29/$D$7</f>
        <v>347.54148272187547</v>
      </c>
      <c r="N29" s="815">
        <f t="shared" ref="N29:N34" si="5">K29-H29</f>
        <v>5420</v>
      </c>
      <c r="O29" s="371"/>
      <c r="P29" s="405">
        <f>$F$7*K29</f>
        <v>273960</v>
      </c>
      <c r="Q29" s="406">
        <f>P29*12</f>
        <v>3287520</v>
      </c>
    </row>
    <row r="30" spans="2:17" ht="19.95" customHeight="1" x14ac:dyDescent="0.3">
      <c r="F30" s="452" t="s">
        <v>275</v>
      </c>
      <c r="H30" s="791">
        <f>$H$8</f>
        <v>17330</v>
      </c>
      <c r="I30" s="797">
        <f>$I$8</f>
        <v>265.14687882496941</v>
      </c>
      <c r="K30" s="774">
        <v>22730</v>
      </c>
      <c r="L30" s="802">
        <f>K30/$D$8</f>
        <v>347.76621787025704</v>
      </c>
      <c r="N30" s="811">
        <f t="shared" si="5"/>
        <v>5400</v>
      </c>
      <c r="O30" s="371"/>
      <c r="P30" s="417">
        <f>$F$8*K30</f>
        <v>272760</v>
      </c>
      <c r="Q30" s="418">
        <f t="shared" ref="Q30:Q34" si="6">P30*12</f>
        <v>3273120</v>
      </c>
    </row>
    <row r="31" spans="2:17" ht="19.95" customHeight="1" x14ac:dyDescent="0.3">
      <c r="F31" s="452" t="s">
        <v>277</v>
      </c>
      <c r="H31" s="791">
        <f>$H$9</f>
        <v>17300</v>
      </c>
      <c r="I31" s="797">
        <f>$I$9</f>
        <v>265.13409961685824</v>
      </c>
      <c r="K31" s="774">
        <v>22690</v>
      </c>
      <c r="L31" s="802">
        <f>K31/$D$9</f>
        <v>347.73946360153258</v>
      </c>
      <c r="N31" s="811">
        <f t="shared" si="5"/>
        <v>5390</v>
      </c>
      <c r="O31" s="371"/>
      <c r="P31" s="417">
        <f>$F$9*K31</f>
        <v>272280</v>
      </c>
      <c r="Q31" s="418">
        <f t="shared" si="6"/>
        <v>3267360</v>
      </c>
    </row>
    <row r="32" spans="2:17" ht="19.95" customHeight="1" x14ac:dyDescent="0.3">
      <c r="F32" s="452" t="s">
        <v>279</v>
      </c>
      <c r="H32" s="791">
        <f>$H$10</f>
        <v>17170</v>
      </c>
      <c r="I32" s="797">
        <f>$I$10</f>
        <v>265.13279802347125</v>
      </c>
      <c r="K32" s="774">
        <v>22520</v>
      </c>
      <c r="L32" s="802">
        <f>K32/$D$10</f>
        <v>347.74552192711548</v>
      </c>
      <c r="N32" s="811">
        <f t="shared" si="5"/>
        <v>5350</v>
      </c>
      <c r="O32" s="371"/>
      <c r="P32" s="417">
        <f>$F$10*K32</f>
        <v>247720</v>
      </c>
      <c r="Q32" s="418">
        <f t="shared" si="6"/>
        <v>2972640</v>
      </c>
    </row>
    <row r="33" spans="2:17" ht="19.95" customHeight="1" x14ac:dyDescent="0.3">
      <c r="F33" s="452" t="s">
        <v>281</v>
      </c>
      <c r="H33" s="791">
        <f>$H$11</f>
        <v>17230</v>
      </c>
      <c r="I33" s="797">
        <f>$I$11</f>
        <v>265.11771041698722</v>
      </c>
      <c r="K33" s="774">
        <v>22590</v>
      </c>
      <c r="L33" s="802">
        <f>K33/$D$11</f>
        <v>347.59193722111098</v>
      </c>
      <c r="N33" s="811">
        <f t="shared" si="5"/>
        <v>5360</v>
      </c>
      <c r="O33" s="371"/>
      <c r="P33" s="417">
        <f>$F$11*K33</f>
        <v>248490</v>
      </c>
      <c r="Q33" s="418">
        <f t="shared" si="6"/>
        <v>2981880</v>
      </c>
    </row>
    <row r="34" spans="2:17" ht="19.95" customHeight="1" thickBot="1" x14ac:dyDescent="0.35">
      <c r="F34" s="452" t="s">
        <v>283</v>
      </c>
      <c r="H34" s="791">
        <f>$H$12</f>
        <v>17010</v>
      </c>
      <c r="I34" s="797">
        <f>$I$12</f>
        <v>264.95327102803736</v>
      </c>
      <c r="K34" s="774">
        <v>22310</v>
      </c>
      <c r="L34" s="802">
        <f>K34/$D$12</f>
        <v>347.50778816199374</v>
      </c>
      <c r="N34" s="811">
        <f t="shared" si="5"/>
        <v>5300</v>
      </c>
      <c r="O34" s="371"/>
      <c r="P34" s="421">
        <f>$F$12*K34</f>
        <v>245410</v>
      </c>
      <c r="Q34" s="422">
        <f t="shared" si="6"/>
        <v>2944920</v>
      </c>
    </row>
    <row r="35" spans="2:17" ht="22.05" customHeight="1" thickTop="1" thickBot="1" x14ac:dyDescent="0.35">
      <c r="P35" s="430">
        <f>SUM(P29:P34)</f>
        <v>1560620</v>
      </c>
      <c r="Q35" s="431">
        <f>SUM(Q29:Q34)</f>
        <v>18727440</v>
      </c>
    </row>
    <row r="36" spans="2:17" ht="9.6" customHeight="1" thickBot="1" x14ac:dyDescent="0.35">
      <c r="K36" s="764"/>
      <c r="L36" s="433"/>
      <c r="M36" s="351"/>
      <c r="N36" s="812"/>
    </row>
    <row r="37" spans="2:17" s="433" customFormat="1" ht="20.399999999999999" x14ac:dyDescent="0.3">
      <c r="B37" s="432"/>
      <c r="C37" s="432"/>
      <c r="D37" s="371"/>
      <c r="F37" s="434"/>
      <c r="H37" s="787" t="s">
        <v>450</v>
      </c>
      <c r="I37" s="365"/>
      <c r="J37" s="371"/>
      <c r="K37" s="775" t="s">
        <v>447</v>
      </c>
      <c r="L37" s="464"/>
      <c r="M37" s="369"/>
      <c r="N37" s="817" t="s">
        <v>292</v>
      </c>
      <c r="O37" s="371"/>
      <c r="P37" s="466" t="s">
        <v>261</v>
      </c>
      <c r="Q37" s="467" t="s">
        <v>261</v>
      </c>
    </row>
    <row r="38" spans="2:17" x14ac:dyDescent="0.3">
      <c r="F38" s="375" t="s">
        <v>262</v>
      </c>
      <c r="H38" s="788" t="s">
        <v>266</v>
      </c>
      <c r="I38" s="794" t="s">
        <v>451</v>
      </c>
      <c r="K38" s="776" t="s">
        <v>266</v>
      </c>
      <c r="L38" s="799" t="s">
        <v>452</v>
      </c>
      <c r="N38" s="808" t="s">
        <v>269</v>
      </c>
      <c r="P38" s="383" t="s">
        <v>270</v>
      </c>
      <c r="Q38" s="384" t="s">
        <v>271</v>
      </c>
    </row>
    <row r="39" spans="2:17" ht="19.2" thickBot="1" x14ac:dyDescent="0.35">
      <c r="F39" s="375"/>
      <c r="G39" s="441"/>
      <c r="H39" s="789"/>
      <c r="I39" s="795"/>
      <c r="J39" s="442"/>
      <c r="K39" s="777"/>
      <c r="L39" s="803"/>
      <c r="M39" s="445"/>
      <c r="N39" s="814"/>
      <c r="P39" s="390"/>
      <c r="Q39" s="391"/>
    </row>
    <row r="40" spans="2:17" ht="19.95" customHeight="1" thickTop="1" x14ac:dyDescent="0.3">
      <c r="F40" s="447" t="s">
        <v>273</v>
      </c>
      <c r="G40" s="448"/>
      <c r="H40" s="790">
        <f>$H$7</f>
        <v>17410</v>
      </c>
      <c r="I40" s="796">
        <f>$I$7</f>
        <v>265.03272948698435</v>
      </c>
      <c r="K40" s="778">
        <v>24640</v>
      </c>
      <c r="L40" s="804">
        <f>K40/$D$7</f>
        <v>375.0951438575126</v>
      </c>
      <c r="N40" s="815">
        <f t="shared" ref="N40:N45" si="7">K40-H40</f>
        <v>7230</v>
      </c>
      <c r="O40" s="371"/>
      <c r="P40" s="405">
        <f>$F$7*K40</f>
        <v>295680</v>
      </c>
      <c r="Q40" s="406">
        <f>P40*12</f>
        <v>3548160</v>
      </c>
    </row>
    <row r="41" spans="2:17" ht="19.95" customHeight="1" x14ac:dyDescent="0.3">
      <c r="F41" s="452" t="s">
        <v>275</v>
      </c>
      <c r="H41" s="791">
        <f>$H$8</f>
        <v>17330</v>
      </c>
      <c r="I41" s="797">
        <f>$I$8</f>
        <v>265.14687882496941</v>
      </c>
      <c r="K41" s="779">
        <v>24530</v>
      </c>
      <c r="L41" s="802">
        <f>K41/$D$8</f>
        <v>375.30599755201956</v>
      </c>
      <c r="N41" s="811">
        <f t="shared" si="7"/>
        <v>7200</v>
      </c>
      <c r="O41" s="371"/>
      <c r="P41" s="417">
        <f>$F$8*K41</f>
        <v>294360</v>
      </c>
      <c r="Q41" s="418">
        <f t="shared" ref="Q41:Q45" si="8">P41*12</f>
        <v>3532320</v>
      </c>
    </row>
    <row r="42" spans="2:17" ht="19.95" customHeight="1" x14ac:dyDescent="0.3">
      <c r="F42" s="452" t="s">
        <v>277</v>
      </c>
      <c r="H42" s="791">
        <f>$H$9</f>
        <v>17300</v>
      </c>
      <c r="I42" s="797">
        <f>$I$9</f>
        <v>265.13409961685824</v>
      </c>
      <c r="K42" s="779">
        <v>24490</v>
      </c>
      <c r="L42" s="802">
        <f>K42/$D$9</f>
        <v>375.32567049808426</v>
      </c>
      <c r="N42" s="811">
        <f t="shared" si="7"/>
        <v>7190</v>
      </c>
      <c r="O42" s="371"/>
      <c r="P42" s="417">
        <f>$F$9*K42</f>
        <v>293880</v>
      </c>
      <c r="Q42" s="418">
        <f t="shared" si="8"/>
        <v>3526560</v>
      </c>
    </row>
    <row r="43" spans="2:17" ht="19.95" customHeight="1" x14ac:dyDescent="0.3">
      <c r="F43" s="452" t="s">
        <v>279</v>
      </c>
      <c r="H43" s="791">
        <f>$H$10</f>
        <v>17170</v>
      </c>
      <c r="I43" s="797">
        <f>$I$10</f>
        <v>265.13279802347125</v>
      </c>
      <c r="K43" s="779">
        <v>24300</v>
      </c>
      <c r="L43" s="802">
        <f>K43/$D$10</f>
        <v>375.2316244595429</v>
      </c>
      <c r="N43" s="811">
        <f t="shared" si="7"/>
        <v>7130</v>
      </c>
      <c r="O43" s="371"/>
      <c r="P43" s="417">
        <f>$F$10*K43</f>
        <v>267300</v>
      </c>
      <c r="Q43" s="418">
        <f t="shared" si="8"/>
        <v>3207600</v>
      </c>
    </row>
    <row r="44" spans="2:17" ht="19.95" customHeight="1" x14ac:dyDescent="0.3">
      <c r="F44" s="452" t="s">
        <v>281</v>
      </c>
      <c r="H44" s="791">
        <f>$H$11</f>
        <v>17230</v>
      </c>
      <c r="I44" s="797">
        <f>$I$11</f>
        <v>265.11771041698722</v>
      </c>
      <c r="K44" s="779">
        <v>24380</v>
      </c>
      <c r="L44" s="802">
        <f>K44/$D$11</f>
        <v>375.13463609786123</v>
      </c>
      <c r="N44" s="811">
        <f t="shared" si="7"/>
        <v>7150</v>
      </c>
      <c r="O44" s="371"/>
      <c r="P44" s="417">
        <f>$F$11*K44</f>
        <v>268180</v>
      </c>
      <c r="Q44" s="418">
        <f t="shared" si="8"/>
        <v>3218160</v>
      </c>
    </row>
    <row r="45" spans="2:17" ht="19.95" customHeight="1" thickBot="1" x14ac:dyDescent="0.35">
      <c r="F45" s="452" t="s">
        <v>283</v>
      </c>
      <c r="H45" s="791">
        <f>$H$12</f>
        <v>17010</v>
      </c>
      <c r="I45" s="797">
        <f>$I$12</f>
        <v>264.95327102803736</v>
      </c>
      <c r="K45" s="779">
        <v>24080</v>
      </c>
      <c r="L45" s="802">
        <f>K45/$D$12</f>
        <v>375.07788161993767</v>
      </c>
      <c r="N45" s="811">
        <f t="shared" si="7"/>
        <v>7070</v>
      </c>
      <c r="O45" s="371"/>
      <c r="P45" s="421">
        <f>$F$12*K45</f>
        <v>264880</v>
      </c>
      <c r="Q45" s="422">
        <f t="shared" si="8"/>
        <v>3178560</v>
      </c>
    </row>
    <row r="46" spans="2:17" ht="22.05" customHeight="1" thickTop="1" thickBot="1" x14ac:dyDescent="0.35">
      <c r="P46" s="430">
        <f>SUM(P40:P45)</f>
        <v>1684280</v>
      </c>
      <c r="Q46" s="431">
        <f>SUM(Q40:Q45)</f>
        <v>20211360</v>
      </c>
    </row>
    <row r="47" spans="2:17" ht="9.6" customHeight="1" thickBot="1" x14ac:dyDescent="0.35">
      <c r="K47" s="764"/>
      <c r="L47" s="433"/>
      <c r="M47" s="351"/>
      <c r="N47" s="812"/>
    </row>
    <row r="48" spans="2:17" ht="9.6" customHeight="1" thickTop="1" thickBot="1" x14ac:dyDescent="0.35">
      <c r="B48" s="754"/>
      <c r="C48" s="754"/>
      <c r="D48" s="400"/>
      <c r="E48" s="397"/>
      <c r="F48" s="755"/>
      <c r="G48" s="397"/>
      <c r="H48" s="793"/>
      <c r="I48" s="798"/>
      <c r="J48" s="400"/>
      <c r="K48" s="780"/>
      <c r="L48" s="805"/>
      <c r="M48" s="397"/>
      <c r="N48" s="818"/>
      <c r="O48" s="400"/>
      <c r="P48" s="756"/>
      <c r="Q48" s="756"/>
    </row>
    <row r="49" spans="2:17" s="433" customFormat="1" ht="22.8" x14ac:dyDescent="0.3">
      <c r="B49" s="820" t="s">
        <v>456</v>
      </c>
      <c r="C49" s="757"/>
      <c r="D49" s="371"/>
      <c r="F49" s="434"/>
      <c r="H49" s="787" t="s">
        <v>450</v>
      </c>
      <c r="I49" s="365"/>
      <c r="J49" s="371"/>
      <c r="K49" s="781" t="s">
        <v>448</v>
      </c>
      <c r="L49" s="697"/>
      <c r="M49" s="369"/>
      <c r="N49" s="819" t="s">
        <v>292</v>
      </c>
      <c r="O49" s="371"/>
      <c r="P49" s="698" t="s">
        <v>261</v>
      </c>
      <c r="Q49" s="699" t="s">
        <v>261</v>
      </c>
    </row>
    <row r="50" spans="2:17" ht="22.8" x14ac:dyDescent="0.3">
      <c r="B50" s="820" t="s">
        <v>526</v>
      </c>
      <c r="F50" s="375" t="s">
        <v>262</v>
      </c>
      <c r="H50" s="788" t="s">
        <v>266</v>
      </c>
      <c r="I50" s="794" t="s">
        <v>451</v>
      </c>
      <c r="K50" s="782" t="s">
        <v>266</v>
      </c>
      <c r="L50" s="799" t="s">
        <v>452</v>
      </c>
      <c r="N50" s="808" t="s">
        <v>269</v>
      </c>
      <c r="P50" s="383" t="s">
        <v>270</v>
      </c>
      <c r="Q50" s="384" t="s">
        <v>271</v>
      </c>
    </row>
    <row r="51" spans="2:17" ht="19.2" thickBot="1" x14ac:dyDescent="0.35">
      <c r="F51" s="375"/>
      <c r="G51" s="441"/>
      <c r="H51" s="789"/>
      <c r="I51" s="795"/>
      <c r="J51" s="442"/>
      <c r="K51" s="783"/>
      <c r="L51" s="803"/>
      <c r="M51" s="445"/>
      <c r="N51" s="814"/>
      <c r="P51" s="390"/>
      <c r="Q51" s="391"/>
    </row>
    <row r="52" spans="2:17" ht="19.95" customHeight="1" thickTop="1" x14ac:dyDescent="0.3">
      <c r="F52" s="447" t="s">
        <v>273</v>
      </c>
      <c r="G52" s="448"/>
      <c r="H52" s="790">
        <f>$H$7</f>
        <v>17410</v>
      </c>
      <c r="I52" s="796">
        <f>$I$7</f>
        <v>265.03272948698435</v>
      </c>
      <c r="K52" s="784">
        <v>23000</v>
      </c>
      <c r="L52" s="804">
        <f>K52/$D$7</f>
        <v>350.12939564621712</v>
      </c>
      <c r="N52" s="815">
        <f t="shared" ref="N52:N57" si="9">K52-H52</f>
        <v>5590</v>
      </c>
      <c r="O52" s="371"/>
      <c r="P52" s="405">
        <f>$F$7*K52</f>
        <v>276000</v>
      </c>
      <c r="Q52" s="406">
        <f>P52*12</f>
        <v>3312000</v>
      </c>
    </row>
    <row r="53" spans="2:17" ht="19.95" customHeight="1" x14ac:dyDescent="0.3">
      <c r="F53" s="452" t="s">
        <v>275</v>
      </c>
      <c r="H53" s="791">
        <f>$H$8</f>
        <v>17330</v>
      </c>
      <c r="I53" s="797">
        <f>$I$8</f>
        <v>265.14687882496941</v>
      </c>
      <c r="K53" s="785">
        <v>22880</v>
      </c>
      <c r="L53" s="802">
        <f>K53/$D$8</f>
        <v>350.06119951040392</v>
      </c>
      <c r="N53" s="811">
        <f t="shared" si="9"/>
        <v>5550</v>
      </c>
      <c r="O53" s="371"/>
      <c r="P53" s="417">
        <f>$F$8*K53</f>
        <v>274560</v>
      </c>
      <c r="Q53" s="418">
        <f t="shared" ref="Q53:Q57" si="10">P53*12</f>
        <v>3294720</v>
      </c>
    </row>
    <row r="54" spans="2:17" ht="19.95" customHeight="1" x14ac:dyDescent="0.3">
      <c r="F54" s="452" t="s">
        <v>277</v>
      </c>
      <c r="H54" s="791">
        <f>$H$9</f>
        <v>17300</v>
      </c>
      <c r="I54" s="797">
        <f>$I$9</f>
        <v>265.13409961685824</v>
      </c>
      <c r="K54" s="785">
        <v>22840</v>
      </c>
      <c r="L54" s="802">
        <f>K54/$D$9</f>
        <v>350.03831417624519</v>
      </c>
      <c r="N54" s="811">
        <f t="shared" si="9"/>
        <v>5540</v>
      </c>
      <c r="O54" s="371"/>
      <c r="P54" s="417">
        <f>$F$9*K54</f>
        <v>274080</v>
      </c>
      <c r="Q54" s="418">
        <f t="shared" si="10"/>
        <v>3288960</v>
      </c>
    </row>
    <row r="55" spans="2:17" ht="19.95" customHeight="1" x14ac:dyDescent="0.3">
      <c r="F55" s="452" t="s">
        <v>279</v>
      </c>
      <c r="H55" s="791">
        <f>$H$10</f>
        <v>17170</v>
      </c>
      <c r="I55" s="797">
        <f>$I$10</f>
        <v>265.13279802347125</v>
      </c>
      <c r="K55" s="785">
        <v>22670</v>
      </c>
      <c r="L55" s="802">
        <f>K55/$D$10</f>
        <v>350.06176652254476</v>
      </c>
      <c r="N55" s="811">
        <f t="shared" si="9"/>
        <v>5500</v>
      </c>
      <c r="O55" s="371"/>
      <c r="P55" s="417">
        <f>$F$10*K55</f>
        <v>249370</v>
      </c>
      <c r="Q55" s="418">
        <f t="shared" si="10"/>
        <v>2992440</v>
      </c>
    </row>
    <row r="56" spans="2:17" ht="19.95" customHeight="1" x14ac:dyDescent="0.3">
      <c r="F56" s="452" t="s">
        <v>281</v>
      </c>
      <c r="H56" s="791">
        <f>$H$11</f>
        <v>17230</v>
      </c>
      <c r="I56" s="797">
        <f>$I$11</f>
        <v>265.11771041698722</v>
      </c>
      <c r="K56" s="785">
        <v>22750</v>
      </c>
      <c r="L56" s="802">
        <f>K56/$D$11</f>
        <v>350.05385443914452</v>
      </c>
      <c r="N56" s="811">
        <f t="shared" si="9"/>
        <v>5520</v>
      </c>
      <c r="O56" s="371"/>
      <c r="P56" s="417">
        <f>$F$11*K56</f>
        <v>250250</v>
      </c>
      <c r="Q56" s="418">
        <f t="shared" si="10"/>
        <v>3003000</v>
      </c>
    </row>
    <row r="57" spans="2:17" ht="19.95" customHeight="1" thickBot="1" x14ac:dyDescent="0.35">
      <c r="F57" s="452" t="s">
        <v>283</v>
      </c>
      <c r="H57" s="791">
        <f>$H$12</f>
        <v>17010</v>
      </c>
      <c r="I57" s="797">
        <f>$I$12</f>
        <v>264.95327102803736</v>
      </c>
      <c r="K57" s="785">
        <v>22470</v>
      </c>
      <c r="L57" s="802">
        <f>K57/$D$12</f>
        <v>350</v>
      </c>
      <c r="N57" s="811">
        <f t="shared" si="9"/>
        <v>5460</v>
      </c>
      <c r="O57" s="371"/>
      <c r="P57" s="421">
        <f>$F$12*K57</f>
        <v>247170</v>
      </c>
      <c r="Q57" s="422">
        <f t="shared" si="10"/>
        <v>2966040</v>
      </c>
    </row>
    <row r="58" spans="2:17" ht="22.05" customHeight="1" thickTop="1" thickBot="1" x14ac:dyDescent="0.35">
      <c r="P58" s="430">
        <f>SUM(P52:P57)</f>
        <v>1571430</v>
      </c>
      <c r="Q58" s="431" t="s">
        <v>585</v>
      </c>
    </row>
  </sheetData>
  <phoneticPr fontId="4"/>
  <printOptions horizontalCentered="1" verticalCentered="1"/>
  <pageMargins left="0" right="0" top="0.39370078740157483" bottom="0.39370078740157483" header="0" footer="0"/>
  <pageSetup paperSize="9" scale="46"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1FC7C-DBEE-4DC1-930E-6DE21BC50CF7}">
  <sheetPr>
    <tabColor rgb="FFFF0000"/>
    <pageSetUpPr fitToPage="1"/>
  </sheetPr>
  <dimension ref="B2:J38"/>
  <sheetViews>
    <sheetView showGridLines="0" tabSelected="1" view="pageBreakPreview" zoomScale="50" zoomScaleNormal="50" zoomScaleSheetLayoutView="50" workbookViewId="0">
      <selection activeCell="B2" sqref="B2"/>
    </sheetView>
  </sheetViews>
  <sheetFormatPr defaultColWidth="2.6328125" defaultRowHeight="16.2" outlineLevelCol="1" x14ac:dyDescent="0.3"/>
  <cols>
    <col min="1" max="1" width="2.6328125" customWidth="1"/>
    <col min="2" max="2" width="30.453125" customWidth="1"/>
    <col min="3" max="5" width="17.6328125" style="472" hidden="1" customWidth="1" outlineLevel="1"/>
    <col min="6" max="6" width="22.6328125" style="473" customWidth="1" collapsed="1"/>
    <col min="7" max="9" width="22.6328125" style="473" customWidth="1"/>
    <col min="10" max="10" width="42.81640625" style="3" bestFit="1" customWidth="1"/>
  </cols>
  <sheetData>
    <row r="2" spans="2:10" ht="24.6" x14ac:dyDescent="0.3">
      <c r="B2" s="696" t="s">
        <v>407</v>
      </c>
    </row>
    <row r="3" spans="2:10" ht="10.050000000000001" customHeight="1" thickBot="1" x14ac:dyDescent="0.35"/>
    <row r="4" spans="2:10" s="1" customFormat="1" ht="30" customHeight="1" thickBot="1" x14ac:dyDescent="0.35">
      <c r="B4" s="1117"/>
      <c r="C4" s="474" t="s">
        <v>294</v>
      </c>
      <c r="D4" s="475"/>
      <c r="E4" s="476"/>
      <c r="F4" s="477" t="s">
        <v>295</v>
      </c>
      <c r="G4" s="478"/>
      <c r="H4" s="479"/>
      <c r="I4" s="479"/>
      <c r="J4" s="3"/>
    </row>
    <row r="5" spans="2:10" ht="19.95" customHeight="1" x14ac:dyDescent="0.3">
      <c r="B5" s="1118"/>
      <c r="C5" s="480"/>
      <c r="D5" s="481"/>
      <c r="E5" s="482"/>
      <c r="F5" s="483" t="s">
        <v>410</v>
      </c>
      <c r="G5" s="681" t="s">
        <v>408</v>
      </c>
      <c r="H5" s="483" t="s">
        <v>404</v>
      </c>
      <c r="I5" s="483" t="s">
        <v>404</v>
      </c>
    </row>
    <row r="6" spans="2:10" ht="19.95" customHeight="1" x14ac:dyDescent="0.3">
      <c r="B6" s="1118"/>
      <c r="C6" s="487"/>
      <c r="D6" s="488"/>
      <c r="E6" s="489"/>
      <c r="F6" s="490" t="s">
        <v>399</v>
      </c>
      <c r="G6" s="682" t="s">
        <v>403</v>
      </c>
      <c r="H6" s="490" t="s">
        <v>302</v>
      </c>
      <c r="I6" s="493" t="s">
        <v>302</v>
      </c>
    </row>
    <row r="7" spans="2:10" ht="19.95" customHeight="1" x14ac:dyDescent="0.3">
      <c r="B7" s="1119"/>
      <c r="C7" s="494"/>
      <c r="D7" s="495"/>
      <c r="E7" s="496"/>
      <c r="F7" s="497" t="s">
        <v>303</v>
      </c>
      <c r="G7" s="683" t="s">
        <v>401</v>
      </c>
      <c r="H7" s="497" t="s">
        <v>304</v>
      </c>
      <c r="I7" s="500" t="s">
        <v>405</v>
      </c>
    </row>
    <row r="8" spans="2:10" s="1" customFormat="1" ht="30" customHeight="1" x14ac:dyDescent="0.3">
      <c r="B8" s="501" t="s">
        <v>308</v>
      </c>
      <c r="C8" s="494" t="s">
        <v>309</v>
      </c>
      <c r="D8" s="495" t="s">
        <v>310</v>
      </c>
      <c r="E8" s="502" t="s">
        <v>311</v>
      </c>
      <c r="F8" s="503" t="s">
        <v>309</v>
      </c>
      <c r="G8" s="684" t="s">
        <v>309</v>
      </c>
      <c r="H8" s="503" t="s">
        <v>309</v>
      </c>
      <c r="I8" s="506" t="s">
        <v>309</v>
      </c>
      <c r="J8" s="3"/>
    </row>
    <row r="9" spans="2:10" s="3" customFormat="1" ht="10.050000000000001" customHeight="1" x14ac:dyDescent="0.3">
      <c r="B9" s="507"/>
      <c r="C9" s="508"/>
      <c r="D9" s="509"/>
      <c r="E9" s="510"/>
      <c r="F9" s="511"/>
      <c r="G9" s="685"/>
      <c r="H9" s="511"/>
      <c r="I9" s="514"/>
    </row>
    <row r="10" spans="2:10" s="3" customFormat="1" ht="19.8" customHeight="1" x14ac:dyDescent="0.3">
      <c r="B10" s="515" t="s">
        <v>312</v>
      </c>
      <c r="C10" s="516">
        <f>776570*12</f>
        <v>9318840</v>
      </c>
      <c r="D10" s="517">
        <f>776570*12</f>
        <v>9318840</v>
      </c>
      <c r="E10" s="518">
        <f>D10-C10</f>
        <v>0</v>
      </c>
      <c r="F10" s="519">
        <f>776570*12</f>
        <v>9318840</v>
      </c>
      <c r="G10" s="686">
        <f>'管理費(共有持分割合)変更案'!T13</f>
        <v>10989000</v>
      </c>
      <c r="H10" s="552">
        <f>776570*12</f>
        <v>9318840</v>
      </c>
      <c r="I10" s="522">
        <f>'管理費(共有持分割合)変更案'!T24</f>
        <v>11854560</v>
      </c>
    </row>
    <row r="11" spans="2:10" s="3" customFormat="1" ht="18.600000000000001" x14ac:dyDescent="0.3">
      <c r="B11" s="523" t="s">
        <v>313</v>
      </c>
      <c r="C11" s="524">
        <v>1982400</v>
      </c>
      <c r="D11" s="525">
        <v>1982400</v>
      </c>
      <c r="E11" s="526">
        <f t="shared" ref="E11:E37" si="0">D11-C11</f>
        <v>0</v>
      </c>
      <c r="F11" s="527">
        <v>1987200</v>
      </c>
      <c r="G11" s="687">
        <f>案!L10</f>
        <v>713592</v>
      </c>
      <c r="H11" s="695">
        <v>0</v>
      </c>
      <c r="I11" s="530">
        <v>0</v>
      </c>
    </row>
    <row r="12" spans="2:10" s="3" customFormat="1" ht="19.95" customHeight="1" x14ac:dyDescent="0.3">
      <c r="B12" s="515" t="s">
        <v>314</v>
      </c>
      <c r="C12" s="516">
        <v>292800</v>
      </c>
      <c r="D12" s="517">
        <v>281500</v>
      </c>
      <c r="E12" s="518">
        <f t="shared" si="0"/>
        <v>-11300</v>
      </c>
      <c r="F12" s="519">
        <v>271200</v>
      </c>
      <c r="G12" s="688">
        <v>285600</v>
      </c>
      <c r="H12" s="519">
        <v>285600</v>
      </c>
      <c r="I12" s="533">
        <v>285600</v>
      </c>
    </row>
    <row r="13" spans="2:10" s="3" customFormat="1" ht="19.95" customHeight="1" x14ac:dyDescent="0.3">
      <c r="B13" s="515" t="s">
        <v>315</v>
      </c>
      <c r="C13" s="516">
        <v>66000</v>
      </c>
      <c r="D13" s="517">
        <v>66000</v>
      </c>
      <c r="E13" s="518">
        <f t="shared" si="0"/>
        <v>0</v>
      </c>
      <c r="F13" s="519">
        <v>66000</v>
      </c>
      <c r="G13" s="688">
        <v>66000</v>
      </c>
      <c r="H13" s="519">
        <v>66000</v>
      </c>
      <c r="I13" s="533">
        <v>66000</v>
      </c>
    </row>
    <row r="14" spans="2:10" s="3" customFormat="1" ht="10.050000000000001" customHeight="1" x14ac:dyDescent="0.3">
      <c r="B14" s="534"/>
      <c r="C14" s="535"/>
      <c r="D14" s="536"/>
      <c r="E14" s="537">
        <f t="shared" si="0"/>
        <v>0</v>
      </c>
      <c r="F14" s="538"/>
      <c r="G14" s="689"/>
      <c r="H14" s="538"/>
      <c r="I14" s="541"/>
    </row>
    <row r="15" spans="2:10" s="550" customFormat="1" ht="30" customHeight="1" x14ac:dyDescent="0.3">
      <c r="B15" s="542" t="s">
        <v>316</v>
      </c>
      <c r="C15" s="543">
        <f>SUM(C10:C13)</f>
        <v>11660040</v>
      </c>
      <c r="D15" s="544">
        <f>SUM(D10:D13)</f>
        <v>11648740</v>
      </c>
      <c r="E15" s="545">
        <f t="shared" si="0"/>
        <v>-11300</v>
      </c>
      <c r="F15" s="546">
        <f>SUM(F10:F13)</f>
        <v>11643240</v>
      </c>
      <c r="G15" s="690">
        <f>SUM(G10:G13)</f>
        <v>12054192</v>
      </c>
      <c r="H15" s="546">
        <f>SUM(H10:H13)</f>
        <v>9670440</v>
      </c>
      <c r="I15" s="549">
        <f>SUM(I10:I13)</f>
        <v>12206160</v>
      </c>
    </row>
    <row r="16" spans="2:10" s="3" customFormat="1" ht="10.050000000000001" customHeight="1" x14ac:dyDescent="0.3">
      <c r="B16" s="551"/>
      <c r="C16" s="508"/>
      <c r="D16" s="509"/>
      <c r="E16" s="510"/>
      <c r="F16" s="511"/>
      <c r="G16" s="685"/>
      <c r="H16" s="511"/>
      <c r="I16" s="514"/>
    </row>
    <row r="17" spans="2:10" s="3" customFormat="1" ht="19.95" customHeight="1" x14ac:dyDescent="0.3">
      <c r="B17" s="515" t="s">
        <v>317</v>
      </c>
      <c r="C17" s="516">
        <f t="shared" ref="C17" si="1">518800*1.1*12</f>
        <v>6848160</v>
      </c>
      <c r="D17" s="517">
        <v>6833860</v>
      </c>
      <c r="E17" s="518">
        <f>C17-D17</f>
        <v>14300</v>
      </c>
      <c r="F17" s="552">
        <f>563530*12</f>
        <v>6762360</v>
      </c>
      <c r="G17" s="691">
        <f>H$17</f>
        <v>6762360</v>
      </c>
      <c r="H17" s="552">
        <f>F$17</f>
        <v>6762360</v>
      </c>
      <c r="I17" s="554">
        <f t="shared" ref="I17" si="2">H$17</f>
        <v>6762360</v>
      </c>
    </row>
    <row r="18" spans="2:10" s="3" customFormat="1" ht="19.95" customHeight="1" x14ac:dyDescent="0.3">
      <c r="B18" s="515" t="s">
        <v>318</v>
      </c>
      <c r="C18" s="516">
        <v>46200</v>
      </c>
      <c r="D18" s="517">
        <v>46200</v>
      </c>
      <c r="E18" s="518">
        <f t="shared" ref="E18:E35" si="3">C18-D18</f>
        <v>0</v>
      </c>
      <c r="F18" s="519">
        <v>46200</v>
      </c>
      <c r="G18" s="688">
        <v>46200</v>
      </c>
      <c r="H18" s="519">
        <v>46200</v>
      </c>
      <c r="I18" s="533">
        <v>46200</v>
      </c>
    </row>
    <row r="19" spans="2:10" s="3" customFormat="1" ht="18.600000000000001" x14ac:dyDescent="0.3">
      <c r="B19" s="523" t="s">
        <v>319</v>
      </c>
      <c r="C19" s="516">
        <v>80000</v>
      </c>
      <c r="D19" s="517">
        <v>66908</v>
      </c>
      <c r="E19" s="518">
        <f t="shared" si="3"/>
        <v>13092</v>
      </c>
      <c r="F19" s="519">
        <f>$C19</f>
        <v>80000</v>
      </c>
      <c r="G19" s="688">
        <f t="shared" ref="G19:I19" si="4">$C19</f>
        <v>80000</v>
      </c>
      <c r="H19" s="519">
        <f t="shared" si="4"/>
        <v>80000</v>
      </c>
      <c r="I19" s="533">
        <f t="shared" si="4"/>
        <v>80000</v>
      </c>
    </row>
    <row r="20" spans="2:10" s="3" customFormat="1" ht="18.600000000000001" x14ac:dyDescent="0.3">
      <c r="B20" s="523" t="s">
        <v>320</v>
      </c>
      <c r="C20" s="516">
        <v>1030000</v>
      </c>
      <c r="D20" s="517">
        <v>1017060</v>
      </c>
      <c r="E20" s="518">
        <f t="shared" si="3"/>
        <v>12940</v>
      </c>
      <c r="F20" s="519">
        <v>1100000</v>
      </c>
      <c r="G20" s="688">
        <f>H$20</f>
        <v>1100000</v>
      </c>
      <c r="H20" s="519">
        <f>F$20</f>
        <v>1100000</v>
      </c>
      <c r="I20" s="533">
        <f t="shared" ref="I20" si="5">H$20</f>
        <v>1100000</v>
      </c>
    </row>
    <row r="21" spans="2:10" s="3" customFormat="1" ht="19.95" customHeight="1" x14ac:dyDescent="0.3">
      <c r="B21" s="515" t="s">
        <v>321</v>
      </c>
      <c r="C21" s="516">
        <v>45600</v>
      </c>
      <c r="D21" s="517">
        <v>28020</v>
      </c>
      <c r="E21" s="518">
        <f t="shared" si="3"/>
        <v>17580</v>
      </c>
      <c r="F21" s="519">
        <v>30000</v>
      </c>
      <c r="G21" s="688">
        <v>30000</v>
      </c>
      <c r="H21" s="519">
        <v>30000</v>
      </c>
      <c r="I21" s="533">
        <v>30000</v>
      </c>
    </row>
    <row r="22" spans="2:10" s="3" customFormat="1" ht="19.95" customHeight="1" x14ac:dyDescent="0.3">
      <c r="B22" s="515" t="s">
        <v>322</v>
      </c>
      <c r="C22" s="524">
        <v>285904</v>
      </c>
      <c r="D22" s="525">
        <v>285904</v>
      </c>
      <c r="E22" s="526">
        <f t="shared" si="3"/>
        <v>0</v>
      </c>
      <c r="F22" s="555">
        <v>494326</v>
      </c>
      <c r="G22" s="686">
        <f>$F22</f>
        <v>494326</v>
      </c>
      <c r="H22" s="555">
        <f>$F22</f>
        <v>494326</v>
      </c>
      <c r="I22" s="522">
        <f>$F22</f>
        <v>494326</v>
      </c>
      <c r="J22" s="3" t="s">
        <v>323</v>
      </c>
    </row>
    <row r="23" spans="2:10" s="3" customFormat="1" ht="19.95" customHeight="1" x14ac:dyDescent="0.3">
      <c r="B23" s="515" t="s">
        <v>324</v>
      </c>
      <c r="C23" s="516">
        <v>94368</v>
      </c>
      <c r="D23" s="517">
        <v>94368</v>
      </c>
      <c r="E23" s="518">
        <f t="shared" si="3"/>
        <v>0</v>
      </c>
      <c r="F23" s="519">
        <v>17742</v>
      </c>
      <c r="G23" s="688">
        <f t="shared" ref="G23:G24" si="6">$F23</f>
        <v>17742</v>
      </c>
      <c r="H23" s="519">
        <f>$F23</f>
        <v>17742</v>
      </c>
      <c r="I23" s="533">
        <f t="shared" ref="I23:I24" si="7">$F23</f>
        <v>17742</v>
      </c>
    </row>
    <row r="24" spans="2:10" s="3" customFormat="1" ht="19.95" customHeight="1" x14ac:dyDescent="0.3">
      <c r="B24" s="515" t="s">
        <v>325</v>
      </c>
      <c r="C24" s="516">
        <f t="shared" ref="C24:D24" si="8">20570*12</f>
        <v>246840</v>
      </c>
      <c r="D24" s="517">
        <f t="shared" si="8"/>
        <v>246840</v>
      </c>
      <c r="E24" s="518">
        <f t="shared" si="3"/>
        <v>0</v>
      </c>
      <c r="F24" s="519">
        <v>246840</v>
      </c>
      <c r="G24" s="688">
        <f t="shared" si="6"/>
        <v>246840</v>
      </c>
      <c r="H24" s="519">
        <f>$F24</f>
        <v>246840</v>
      </c>
      <c r="I24" s="533">
        <f t="shared" si="7"/>
        <v>246840</v>
      </c>
    </row>
    <row r="25" spans="2:10" s="3" customFormat="1" ht="19.95" customHeight="1" x14ac:dyDescent="0.3">
      <c r="B25" s="515" t="s">
        <v>326</v>
      </c>
      <c r="C25" s="516" t="s">
        <v>228</v>
      </c>
      <c r="D25" s="517" t="s">
        <v>228</v>
      </c>
      <c r="E25" s="518" t="s">
        <v>228</v>
      </c>
      <c r="F25" s="555">
        <v>40000</v>
      </c>
      <c r="G25" s="687">
        <f>F25-200*8</f>
        <v>38400</v>
      </c>
      <c r="H25" s="695">
        <f>G25</f>
        <v>38400</v>
      </c>
      <c r="I25" s="530">
        <f>H25</f>
        <v>38400</v>
      </c>
      <c r="J25" s="3" t="s">
        <v>409</v>
      </c>
    </row>
    <row r="26" spans="2:10" s="3" customFormat="1" ht="18.600000000000001" x14ac:dyDescent="0.3">
      <c r="B26" s="523" t="s">
        <v>329</v>
      </c>
      <c r="C26" s="516">
        <v>2000000</v>
      </c>
      <c r="D26" s="517">
        <v>886600</v>
      </c>
      <c r="E26" s="518">
        <f t="shared" si="3"/>
        <v>1113400</v>
      </c>
      <c r="F26" s="519">
        <v>1000000</v>
      </c>
      <c r="G26" s="688">
        <f>H$26</f>
        <v>1000000</v>
      </c>
      <c r="H26" s="519">
        <f>F$26</f>
        <v>1000000</v>
      </c>
      <c r="I26" s="533">
        <f t="shared" ref="I26" si="9">H$26</f>
        <v>1000000</v>
      </c>
    </row>
    <row r="27" spans="2:10" s="3" customFormat="1" ht="19.95" customHeight="1" x14ac:dyDescent="0.3">
      <c r="B27" s="515" t="s">
        <v>330</v>
      </c>
      <c r="C27" s="516">
        <v>65000</v>
      </c>
      <c r="D27" s="517">
        <v>63899</v>
      </c>
      <c r="E27" s="518">
        <f t="shared" si="3"/>
        <v>1101</v>
      </c>
      <c r="F27" s="519">
        <v>65000</v>
      </c>
      <c r="G27" s="688">
        <v>65000</v>
      </c>
      <c r="H27" s="519">
        <v>65000</v>
      </c>
      <c r="I27" s="533">
        <v>65000</v>
      </c>
    </row>
    <row r="28" spans="2:10" s="3" customFormat="1" ht="19.95" customHeight="1" x14ac:dyDescent="0.3">
      <c r="B28" s="515" t="s">
        <v>331</v>
      </c>
      <c r="C28" s="516">
        <f t="shared" ref="C28:I28" si="10">59202*12</f>
        <v>710424</v>
      </c>
      <c r="D28" s="517">
        <f t="shared" si="10"/>
        <v>710424</v>
      </c>
      <c r="E28" s="518">
        <f t="shared" si="3"/>
        <v>0</v>
      </c>
      <c r="F28" s="519">
        <f t="shared" si="10"/>
        <v>710424</v>
      </c>
      <c r="G28" s="688">
        <f t="shared" si="10"/>
        <v>710424</v>
      </c>
      <c r="H28" s="519">
        <f t="shared" si="10"/>
        <v>710424</v>
      </c>
      <c r="I28" s="533">
        <f t="shared" si="10"/>
        <v>710424</v>
      </c>
    </row>
    <row r="29" spans="2:10" s="3" customFormat="1" ht="19.95" customHeight="1" x14ac:dyDescent="0.3">
      <c r="B29" s="523" t="s">
        <v>332</v>
      </c>
      <c r="C29" s="524">
        <v>165600</v>
      </c>
      <c r="D29" s="525">
        <v>113850</v>
      </c>
      <c r="E29" s="526">
        <f>C29-D29</f>
        <v>51750</v>
      </c>
      <c r="F29" s="527">
        <f>$C$29</f>
        <v>165600</v>
      </c>
      <c r="G29" s="692">
        <f>$C$29</f>
        <v>165600</v>
      </c>
      <c r="H29" s="527">
        <f>$C$29</f>
        <v>165600</v>
      </c>
      <c r="I29" s="559">
        <f>$C$29</f>
        <v>165600</v>
      </c>
    </row>
    <row r="30" spans="2:10" s="3" customFormat="1" ht="19.95" customHeight="1" x14ac:dyDescent="0.3">
      <c r="B30" s="515" t="s">
        <v>333</v>
      </c>
      <c r="C30" s="516">
        <v>50000</v>
      </c>
      <c r="D30" s="517">
        <v>50000</v>
      </c>
      <c r="E30" s="518">
        <f t="shared" si="3"/>
        <v>0</v>
      </c>
      <c r="F30" s="519">
        <v>50000</v>
      </c>
      <c r="G30" s="688">
        <v>50000</v>
      </c>
      <c r="H30" s="519">
        <v>50000</v>
      </c>
      <c r="I30" s="533">
        <v>50000</v>
      </c>
    </row>
    <row r="31" spans="2:10" s="3" customFormat="1" ht="19.95" customHeight="1" x14ac:dyDescent="0.3">
      <c r="B31" s="515" t="s">
        <v>334</v>
      </c>
      <c r="C31" s="516">
        <v>455400</v>
      </c>
      <c r="D31" s="517">
        <v>113850</v>
      </c>
      <c r="E31" s="518">
        <f t="shared" si="3"/>
        <v>341550</v>
      </c>
      <c r="F31" s="552">
        <v>0</v>
      </c>
      <c r="G31" s="691">
        <v>0</v>
      </c>
      <c r="H31" s="552">
        <v>0</v>
      </c>
      <c r="I31" s="554">
        <v>0</v>
      </c>
    </row>
    <row r="32" spans="2:10" s="3" customFormat="1" ht="19.95" customHeight="1" x14ac:dyDescent="0.3">
      <c r="B32" s="523" t="s">
        <v>335</v>
      </c>
      <c r="C32" s="516">
        <v>273240</v>
      </c>
      <c r="D32" s="517">
        <v>273240</v>
      </c>
      <c r="E32" s="518">
        <f t="shared" si="3"/>
        <v>0</v>
      </c>
      <c r="F32" s="519">
        <v>273240</v>
      </c>
      <c r="G32" s="688">
        <v>273240</v>
      </c>
      <c r="H32" s="519">
        <v>273240</v>
      </c>
      <c r="I32" s="533">
        <v>273240</v>
      </c>
    </row>
    <row r="33" spans="2:10" s="3" customFormat="1" ht="19.95" customHeight="1" x14ac:dyDescent="0.3">
      <c r="B33" s="515" t="s">
        <v>336</v>
      </c>
      <c r="C33" s="516">
        <v>263304</v>
      </c>
      <c r="D33" s="517">
        <v>400691</v>
      </c>
      <c r="E33" s="518">
        <f t="shared" si="3"/>
        <v>-137387</v>
      </c>
      <c r="F33" s="519">
        <v>561508</v>
      </c>
      <c r="G33" s="686">
        <f>F$33+412552</f>
        <v>974060</v>
      </c>
      <c r="H33" s="695">
        <v>0</v>
      </c>
      <c r="I33" s="522">
        <v>1123268</v>
      </c>
      <c r="J33" s="3" t="s">
        <v>411</v>
      </c>
    </row>
    <row r="34" spans="2:10" s="3" customFormat="1" ht="10.050000000000001" customHeight="1" x14ac:dyDescent="0.3">
      <c r="B34" s="534"/>
      <c r="C34" s="535"/>
      <c r="D34" s="536"/>
      <c r="E34" s="537"/>
      <c r="F34" s="538"/>
      <c r="G34" s="689"/>
      <c r="H34" s="538"/>
      <c r="I34" s="541"/>
    </row>
    <row r="35" spans="2:10" s="550" customFormat="1" ht="30" customHeight="1" x14ac:dyDescent="0.3">
      <c r="B35" s="542" t="s">
        <v>337</v>
      </c>
      <c r="C35" s="543">
        <f>SUM(C17:C33)</f>
        <v>12660040</v>
      </c>
      <c r="D35" s="544">
        <f>SUM(D17:D33)</f>
        <v>11231714</v>
      </c>
      <c r="E35" s="545">
        <f t="shared" si="3"/>
        <v>1428326</v>
      </c>
      <c r="F35" s="546">
        <f>SUM(F17:F33)</f>
        <v>11643240</v>
      </c>
      <c r="G35" s="690">
        <f>SUM(G17:G33)</f>
        <v>12054192</v>
      </c>
      <c r="H35" s="546">
        <f>SUM(H17:H33)</f>
        <v>11080132</v>
      </c>
      <c r="I35" s="549">
        <f>SUM(I17:I33)</f>
        <v>12203400</v>
      </c>
    </row>
    <row r="36" spans="2:10" ht="10.050000000000001" customHeight="1" x14ac:dyDescent="0.3">
      <c r="B36" s="560"/>
      <c r="C36" s="561"/>
      <c r="D36" s="562"/>
      <c r="E36" s="563">
        <f t="shared" si="0"/>
        <v>0</v>
      </c>
      <c r="F36" s="564"/>
      <c r="G36" s="693"/>
      <c r="H36" s="564"/>
      <c r="I36" s="567"/>
    </row>
    <row r="37" spans="2:10" s="550" customFormat="1" ht="30" customHeight="1" thickBot="1" x14ac:dyDescent="0.35">
      <c r="B37" s="568" t="s">
        <v>338</v>
      </c>
      <c r="C37" s="569">
        <f>C15-C35</f>
        <v>-1000000</v>
      </c>
      <c r="D37" s="570">
        <f>D15-D35</f>
        <v>417026</v>
      </c>
      <c r="E37" s="571">
        <f t="shared" si="0"/>
        <v>1417026</v>
      </c>
      <c r="F37" s="572">
        <f>F15-F35</f>
        <v>0</v>
      </c>
      <c r="G37" s="694">
        <f>G15-G35</f>
        <v>0</v>
      </c>
      <c r="H37" s="572">
        <f>H15-H35</f>
        <v>-1409692</v>
      </c>
      <c r="I37" s="575">
        <f>I15-I35</f>
        <v>2760</v>
      </c>
    </row>
    <row r="38" spans="2:10" ht="10.050000000000001" customHeight="1" x14ac:dyDescent="0.3"/>
  </sheetData>
  <mergeCells count="1">
    <mergeCell ref="B4:B7"/>
  </mergeCells>
  <phoneticPr fontId="4"/>
  <printOptions horizontalCentered="1"/>
  <pageMargins left="0" right="0" top="0.39370078740157483" bottom="0.39370078740157483" header="0" footer="0"/>
  <pageSetup paperSize="9" scale="7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8831-E7BB-49F4-826F-2DA04A283807}">
  <sheetPr>
    <tabColor rgb="FFFF0000"/>
    <pageSetUpPr fitToPage="1"/>
  </sheetPr>
  <dimension ref="B1:T25"/>
  <sheetViews>
    <sheetView showGridLines="0" tabSelected="1" view="pageBreakPreview" zoomScale="60" zoomScaleNormal="50" workbookViewId="0">
      <selection activeCell="B2" sqref="B2"/>
    </sheetView>
  </sheetViews>
  <sheetFormatPr defaultColWidth="2.453125" defaultRowHeight="15" outlineLevelCol="1" x14ac:dyDescent="0.3"/>
  <cols>
    <col min="1" max="1" width="1.6328125" style="351" customWidth="1"/>
    <col min="2" max="2" width="6.08984375" style="349" customWidth="1"/>
    <col min="3" max="3" width="37" style="349" customWidth="1"/>
    <col min="4" max="4" width="13.36328125" style="350" customWidth="1"/>
    <col min="5" max="5" width="13.36328125" style="351" customWidth="1"/>
    <col min="6" max="6" width="5.1796875" style="352" customWidth="1" outlineLevel="1"/>
    <col min="7" max="7" width="1.6328125" style="351" customWidth="1"/>
    <col min="8" max="8" width="10.6328125" style="353" customWidth="1"/>
    <col min="9" max="9" width="13.81640625" style="354" bestFit="1" customWidth="1"/>
    <col min="10" max="10" width="1.6328125" style="350" customWidth="1"/>
    <col min="11" max="11" width="15.1796875" style="357" bestFit="1" customWidth="1"/>
    <col min="12" max="12" width="12.453125" style="350" bestFit="1" customWidth="1"/>
    <col min="13" max="13" width="10.54296875" style="350" bestFit="1" customWidth="1"/>
    <col min="14" max="14" width="10.08984375" style="355" bestFit="1" customWidth="1"/>
    <col min="15" max="15" width="13.1796875" style="354" bestFit="1" customWidth="1"/>
    <col min="16" max="16" width="1.6328125" style="354" customWidth="1"/>
    <col min="17" max="17" width="10.6328125" style="356" customWidth="1"/>
    <col min="18" max="18" width="1.6328125" style="350" customWidth="1"/>
    <col min="19" max="19" width="12.453125" style="357" bestFit="1" customWidth="1"/>
    <col min="20" max="20" width="13.90625" style="357" bestFit="1" customWidth="1"/>
    <col min="21" max="16384" width="2.453125" style="351"/>
  </cols>
  <sheetData>
    <row r="1" spans="2:20" ht="10.050000000000001" customHeight="1" x14ac:dyDescent="0.3"/>
    <row r="2" spans="2:20" ht="27" x14ac:dyDescent="0.3">
      <c r="B2" s="358" t="s">
        <v>441</v>
      </c>
    </row>
    <row r="3" spans="2:20" ht="10.050000000000001" customHeight="1" thickBot="1" x14ac:dyDescent="0.35">
      <c r="B3" s="359"/>
    </row>
    <row r="4" spans="2:20" ht="18" x14ac:dyDescent="0.3">
      <c r="B4" s="360"/>
      <c r="C4" s="361"/>
      <c r="D4" s="362"/>
      <c r="E4" s="362" t="s">
        <v>257</v>
      </c>
      <c r="F4" s="363"/>
      <c r="H4" s="364" t="s">
        <v>339</v>
      </c>
      <c r="I4" s="365"/>
      <c r="J4" s="366"/>
      <c r="K4" s="367" t="s">
        <v>402</v>
      </c>
      <c r="L4" s="576"/>
      <c r="M4" s="577"/>
      <c r="N4" s="578"/>
      <c r="O4" s="368"/>
      <c r="P4" s="369"/>
      <c r="Q4" s="370" t="s">
        <v>260</v>
      </c>
      <c r="R4" s="371"/>
      <c r="S4" s="372" t="s">
        <v>293</v>
      </c>
      <c r="T4" s="373" t="s">
        <v>293</v>
      </c>
    </row>
    <row r="5" spans="2:20" ht="16.2" x14ac:dyDescent="0.3">
      <c r="B5" s="374" t="s">
        <v>262</v>
      </c>
      <c r="C5" s="375" t="s">
        <v>263</v>
      </c>
      <c r="D5" s="376" t="s">
        <v>264</v>
      </c>
      <c r="E5" s="376" t="s">
        <v>265</v>
      </c>
      <c r="F5" s="377"/>
      <c r="H5" s="378" t="s">
        <v>341</v>
      </c>
      <c r="I5" s="379" t="s">
        <v>342</v>
      </c>
      <c r="K5" s="579" t="s">
        <v>343</v>
      </c>
      <c r="L5" s="362" t="s">
        <v>344</v>
      </c>
      <c r="M5" s="680">
        <v>204</v>
      </c>
      <c r="N5" s="580" t="s">
        <v>341</v>
      </c>
      <c r="O5" s="381" t="s">
        <v>346</v>
      </c>
      <c r="Q5" s="382" t="s">
        <v>347</v>
      </c>
      <c r="S5" s="383" t="s">
        <v>270</v>
      </c>
      <c r="T5" s="384" t="s">
        <v>271</v>
      </c>
    </row>
    <row r="6" spans="2:20" ht="15.6" thickBot="1" x14ac:dyDescent="0.35">
      <c r="B6" s="374"/>
      <c r="C6" s="375"/>
      <c r="D6" s="376"/>
      <c r="E6" s="376" t="s">
        <v>272</v>
      </c>
      <c r="F6" s="377"/>
      <c r="H6" s="385"/>
      <c r="I6" s="386"/>
      <c r="K6" s="581" t="s">
        <v>400</v>
      </c>
      <c r="L6" s="376"/>
      <c r="M6" s="581"/>
      <c r="N6" s="582"/>
      <c r="O6" s="388"/>
      <c r="Q6" s="389"/>
      <c r="S6" s="390"/>
      <c r="T6" s="391"/>
    </row>
    <row r="7" spans="2:20" ht="30.6" thickTop="1" x14ac:dyDescent="0.3">
      <c r="B7" s="392" t="s">
        <v>273</v>
      </c>
      <c r="C7" s="393" t="s">
        <v>349</v>
      </c>
      <c r="D7" s="394">
        <v>65.69</v>
      </c>
      <c r="E7" s="395">
        <v>6569</v>
      </c>
      <c r="F7" s="396">
        <v>12</v>
      </c>
      <c r="G7" s="397"/>
      <c r="H7" s="398">
        <v>11360</v>
      </c>
      <c r="I7" s="399">
        <f>H7/D7</f>
        <v>172.93347541482723</v>
      </c>
      <c r="J7" s="400"/>
      <c r="K7" s="583">
        <f>H7+2000</f>
        <v>13360</v>
      </c>
      <c r="L7" s="394">
        <f>K7/$D$7</f>
        <v>203.37950981884609</v>
      </c>
      <c r="M7" s="583">
        <f>$D$7*M5</f>
        <v>13400.76</v>
      </c>
      <c r="N7" s="584">
        <v>13400</v>
      </c>
      <c r="O7" s="402">
        <f>N7/$D$7</f>
        <v>203.98843050692648</v>
      </c>
      <c r="P7" s="403"/>
      <c r="Q7" s="404">
        <f>N7-H7</f>
        <v>2040</v>
      </c>
      <c r="R7" s="371"/>
      <c r="S7" s="405">
        <f>$F$7*N7</f>
        <v>160800</v>
      </c>
      <c r="T7" s="406">
        <f t="shared" ref="T7:T12" si="0">S7*12</f>
        <v>1929600</v>
      </c>
    </row>
    <row r="8" spans="2:20" ht="30" customHeight="1" x14ac:dyDescent="0.3">
      <c r="B8" s="407" t="s">
        <v>275</v>
      </c>
      <c r="C8" s="408" t="s">
        <v>350</v>
      </c>
      <c r="D8" s="409">
        <v>65.36</v>
      </c>
      <c r="E8" s="410">
        <v>6536</v>
      </c>
      <c r="F8" s="411">
        <v>12</v>
      </c>
      <c r="H8" s="412">
        <v>11310</v>
      </c>
      <c r="I8" s="413">
        <f t="shared" ref="I8:I12" si="1">H8/D8</f>
        <v>173.04161566707467</v>
      </c>
      <c r="K8" s="585">
        <f t="shared" ref="K8:K12" si="2">H8+2000</f>
        <v>13310</v>
      </c>
      <c r="L8" s="409">
        <f>K8/$D$8</f>
        <v>203.64137086903304</v>
      </c>
      <c r="M8" s="585">
        <f>$D$8*M5</f>
        <v>13333.44</v>
      </c>
      <c r="N8" s="586">
        <v>13330</v>
      </c>
      <c r="O8" s="415">
        <f>N8/$D$8</f>
        <v>203.94736842105263</v>
      </c>
      <c r="Q8" s="416">
        <f t="shared" ref="Q8:Q12" si="3">N8-H8</f>
        <v>2020</v>
      </c>
      <c r="R8" s="371"/>
      <c r="S8" s="417">
        <f>$F$8*N8</f>
        <v>159960</v>
      </c>
      <c r="T8" s="418">
        <f t="shared" si="0"/>
        <v>1919520</v>
      </c>
    </row>
    <row r="9" spans="2:20" ht="30" customHeight="1" x14ac:dyDescent="0.3">
      <c r="B9" s="407" t="s">
        <v>277</v>
      </c>
      <c r="C9" s="408" t="s">
        <v>351</v>
      </c>
      <c r="D9" s="409">
        <v>65.25</v>
      </c>
      <c r="E9" s="410">
        <v>6525</v>
      </c>
      <c r="F9" s="411">
        <v>12</v>
      </c>
      <c r="H9" s="412">
        <v>11290</v>
      </c>
      <c r="I9" s="413">
        <f t="shared" si="1"/>
        <v>173.02681992337165</v>
      </c>
      <c r="K9" s="585">
        <f t="shared" si="2"/>
        <v>13290</v>
      </c>
      <c r="L9" s="409">
        <f>K9/$D$9</f>
        <v>203.67816091954023</v>
      </c>
      <c r="M9" s="585">
        <f>$D$9*M5</f>
        <v>13311</v>
      </c>
      <c r="N9" s="586">
        <v>13310</v>
      </c>
      <c r="O9" s="415">
        <f>N9/$D$9</f>
        <v>203.98467432950193</v>
      </c>
      <c r="Q9" s="416">
        <f t="shared" si="3"/>
        <v>2020</v>
      </c>
      <c r="R9" s="371"/>
      <c r="S9" s="417">
        <f>$F$9*N9</f>
        <v>159720</v>
      </c>
      <c r="T9" s="418">
        <f t="shared" si="0"/>
        <v>1916640</v>
      </c>
    </row>
    <row r="10" spans="2:20" ht="30" customHeight="1" x14ac:dyDescent="0.3">
      <c r="B10" s="407" t="s">
        <v>279</v>
      </c>
      <c r="C10" s="408" t="s">
        <v>352</v>
      </c>
      <c r="D10" s="409">
        <v>64.760000000000005</v>
      </c>
      <c r="E10" s="410">
        <v>6476</v>
      </c>
      <c r="F10" s="411">
        <v>11</v>
      </c>
      <c r="H10" s="412">
        <v>11200</v>
      </c>
      <c r="I10" s="413">
        <f t="shared" si="1"/>
        <v>172.94626312538603</v>
      </c>
      <c r="K10" s="585">
        <f t="shared" si="2"/>
        <v>13200</v>
      </c>
      <c r="L10" s="409">
        <f>K10/$D$10</f>
        <v>203.8295243977764</v>
      </c>
      <c r="M10" s="585">
        <f>$D$10*M5</f>
        <v>13211.04</v>
      </c>
      <c r="N10" s="586">
        <v>13210</v>
      </c>
      <c r="O10" s="415">
        <f>N10/$D$10</f>
        <v>203.98394070413835</v>
      </c>
      <c r="Q10" s="416">
        <f t="shared" si="3"/>
        <v>2010</v>
      </c>
      <c r="R10" s="371"/>
      <c r="S10" s="417">
        <f>$F$10*N10</f>
        <v>145310</v>
      </c>
      <c r="T10" s="418">
        <f t="shared" si="0"/>
        <v>1743720</v>
      </c>
    </row>
    <row r="11" spans="2:20" ht="30" customHeight="1" x14ac:dyDescent="0.3">
      <c r="B11" s="407" t="s">
        <v>281</v>
      </c>
      <c r="C11" s="408" t="s">
        <v>353</v>
      </c>
      <c r="D11" s="409">
        <v>64.989999999999995</v>
      </c>
      <c r="E11" s="410">
        <v>6499</v>
      </c>
      <c r="F11" s="411">
        <v>11</v>
      </c>
      <c r="H11" s="412">
        <v>11240</v>
      </c>
      <c r="I11" s="413">
        <f t="shared" si="1"/>
        <v>172.94968456685646</v>
      </c>
      <c r="K11" s="585">
        <f t="shared" si="2"/>
        <v>13240</v>
      </c>
      <c r="L11" s="409">
        <f>K11/$D$11</f>
        <v>203.72364979227575</v>
      </c>
      <c r="M11" s="585">
        <f>$D$11*M5</f>
        <v>13257.96</v>
      </c>
      <c r="N11" s="586">
        <v>13260</v>
      </c>
      <c r="O11" s="415">
        <f>N11/$D$11</f>
        <v>204.03138944452994</v>
      </c>
      <c r="Q11" s="416">
        <f t="shared" si="3"/>
        <v>2020</v>
      </c>
      <c r="R11" s="371"/>
      <c r="S11" s="417">
        <f>$F$11*N11</f>
        <v>145860</v>
      </c>
      <c r="T11" s="418">
        <f t="shared" si="0"/>
        <v>1750320</v>
      </c>
    </row>
    <row r="12" spans="2:20" ht="30" customHeight="1" thickBot="1" x14ac:dyDescent="0.35">
      <c r="B12" s="360" t="s">
        <v>283</v>
      </c>
      <c r="C12" s="419" t="s">
        <v>354</v>
      </c>
      <c r="D12" s="362">
        <v>64.2</v>
      </c>
      <c r="E12" s="420">
        <v>6420</v>
      </c>
      <c r="F12" s="363">
        <v>11</v>
      </c>
      <c r="H12" s="412">
        <v>11110</v>
      </c>
      <c r="I12" s="413">
        <f t="shared" si="1"/>
        <v>173.05295950155764</v>
      </c>
      <c r="K12" s="585">
        <f t="shared" si="2"/>
        <v>13110</v>
      </c>
      <c r="L12" s="409">
        <f>K12/$D$12</f>
        <v>204.20560747663549</v>
      </c>
      <c r="M12" s="585">
        <f>$D$12*M5</f>
        <v>13096.800000000001</v>
      </c>
      <c r="N12" s="586">
        <v>13100</v>
      </c>
      <c r="O12" s="415">
        <f>N12/$D$12</f>
        <v>204.04984423676012</v>
      </c>
      <c r="Q12" s="416">
        <f t="shared" si="3"/>
        <v>1990</v>
      </c>
      <c r="R12" s="371"/>
      <c r="S12" s="421">
        <f>$F$12*N12</f>
        <v>144100</v>
      </c>
      <c r="T12" s="422">
        <f t="shared" si="0"/>
        <v>1729200</v>
      </c>
    </row>
    <row r="13" spans="2:20" ht="22.05" customHeight="1" thickTop="1" thickBot="1" x14ac:dyDescent="0.35">
      <c r="B13" s="423" t="s">
        <v>285</v>
      </c>
      <c r="C13" s="424"/>
      <c r="D13" s="425">
        <f>D7*F7+D8*F8+D9*F9+D10*F10+D11*F11+D12*F12</f>
        <v>4489.05</v>
      </c>
      <c r="E13" s="426">
        <f>E7*F7+E8*F8+E9*F9+E10*F10+E11*F11+E12*F12</f>
        <v>448905</v>
      </c>
      <c r="F13" s="427"/>
      <c r="H13" s="351"/>
      <c r="I13" s="351"/>
      <c r="J13" s="351"/>
      <c r="K13" s="351"/>
      <c r="L13" s="351"/>
      <c r="M13" s="351"/>
      <c r="N13" s="428"/>
      <c r="O13" s="351"/>
      <c r="P13" s="351"/>
      <c r="Q13" s="429"/>
      <c r="R13" s="351"/>
      <c r="S13" s="430">
        <f>SUM(S7:S12)</f>
        <v>915750</v>
      </c>
      <c r="T13" s="431">
        <f>SUM(T7:T12)</f>
        <v>10989000</v>
      </c>
    </row>
    <row r="14" spans="2:20" ht="10.050000000000001" customHeight="1" thickBot="1" x14ac:dyDescent="0.35"/>
    <row r="15" spans="2:20" s="433" customFormat="1" ht="18" x14ac:dyDescent="0.3">
      <c r="B15" s="432"/>
      <c r="C15" s="432"/>
      <c r="D15" s="371"/>
      <c r="F15" s="434"/>
      <c r="H15" s="364" t="s">
        <v>339</v>
      </c>
      <c r="I15" s="365"/>
      <c r="J15" s="371"/>
      <c r="K15" s="435" t="s">
        <v>440</v>
      </c>
      <c r="L15" s="587"/>
      <c r="M15" s="588"/>
      <c r="N15" s="589"/>
      <c r="O15" s="436"/>
      <c r="P15" s="369"/>
      <c r="Q15" s="437" t="s">
        <v>288</v>
      </c>
      <c r="R15" s="371"/>
      <c r="S15" s="438" t="s">
        <v>293</v>
      </c>
      <c r="T15" s="439" t="s">
        <v>293</v>
      </c>
    </row>
    <row r="16" spans="2:20" ht="16.2" x14ac:dyDescent="0.3">
      <c r="F16" s="375" t="s">
        <v>262</v>
      </c>
      <c r="H16" s="378" t="s">
        <v>341</v>
      </c>
      <c r="I16" s="379" t="s">
        <v>342</v>
      </c>
      <c r="K16" s="579" t="s">
        <v>412</v>
      </c>
      <c r="L16" s="362" t="s">
        <v>358</v>
      </c>
      <c r="M16" s="680">
        <v>220</v>
      </c>
      <c r="N16" s="590" t="s">
        <v>360</v>
      </c>
      <c r="O16" s="381" t="s">
        <v>361</v>
      </c>
      <c r="Q16" s="382" t="s">
        <v>360</v>
      </c>
      <c r="S16" s="383" t="s">
        <v>270</v>
      </c>
      <c r="T16" s="384" t="s">
        <v>271</v>
      </c>
    </row>
    <row r="17" spans="6:20" ht="15.6" thickBot="1" x14ac:dyDescent="0.35">
      <c r="F17" s="375"/>
      <c r="G17" s="441"/>
      <c r="H17" s="385"/>
      <c r="I17" s="386"/>
      <c r="J17" s="442"/>
      <c r="K17" s="591" t="s">
        <v>406</v>
      </c>
      <c r="L17" s="592"/>
      <c r="M17" s="581"/>
      <c r="N17" s="593"/>
      <c r="O17" s="444"/>
      <c r="P17" s="445"/>
      <c r="Q17" s="446"/>
      <c r="S17" s="390"/>
      <c r="T17" s="391"/>
    </row>
    <row r="18" spans="6:20" ht="19.95" customHeight="1" thickTop="1" x14ac:dyDescent="0.3">
      <c r="F18" s="447" t="s">
        <v>273</v>
      </c>
      <c r="G18" s="448"/>
      <c r="H18" s="398">
        <f>$H$7</f>
        <v>11360</v>
      </c>
      <c r="I18" s="399">
        <f>$I$7</f>
        <v>172.93347541482723</v>
      </c>
      <c r="K18" s="594">
        <f>H18+3000</f>
        <v>14360</v>
      </c>
      <c r="L18" s="595">
        <f>K18/$D$7</f>
        <v>218.60252702085555</v>
      </c>
      <c r="M18" s="583">
        <f>$D$7*M16</f>
        <v>14451.8</v>
      </c>
      <c r="N18" s="596">
        <v>14460</v>
      </c>
      <c r="O18" s="450">
        <f>N18/$D$7</f>
        <v>220.12482874105649</v>
      </c>
      <c r="Q18" s="451">
        <f>N18-H18</f>
        <v>3100</v>
      </c>
      <c r="R18" s="371"/>
      <c r="S18" s="405">
        <f>$F$7*N18</f>
        <v>173520</v>
      </c>
      <c r="T18" s="406">
        <f>S18*12</f>
        <v>2082240</v>
      </c>
    </row>
    <row r="19" spans="6:20" ht="19.95" customHeight="1" x14ac:dyDescent="0.3">
      <c r="F19" s="452" t="s">
        <v>275</v>
      </c>
      <c r="H19" s="412">
        <f>$H$8</f>
        <v>11310</v>
      </c>
      <c r="I19" s="413">
        <f>$I$8</f>
        <v>173.04161566707467</v>
      </c>
      <c r="K19" s="585">
        <f t="shared" ref="K19:K23" si="4">H19+3000</f>
        <v>14310</v>
      </c>
      <c r="L19" s="409">
        <f>K19/$D$8</f>
        <v>218.94124847001225</v>
      </c>
      <c r="M19" s="585">
        <f>$D$8*M16</f>
        <v>14379.2</v>
      </c>
      <c r="N19" s="597">
        <v>14380</v>
      </c>
      <c r="O19" s="415">
        <f>N19/$D$8</f>
        <v>220.01223990208078</v>
      </c>
      <c r="Q19" s="416">
        <f t="shared" ref="Q19:Q23" si="5">N19-H19</f>
        <v>3070</v>
      </c>
      <c r="R19" s="371"/>
      <c r="S19" s="417">
        <f>$F$8*N19</f>
        <v>172560</v>
      </c>
      <c r="T19" s="418">
        <f t="shared" ref="T19:T23" si="6">S19*12</f>
        <v>2070720</v>
      </c>
    </row>
    <row r="20" spans="6:20" ht="19.95" customHeight="1" x14ac:dyDescent="0.3">
      <c r="F20" s="452" t="s">
        <v>277</v>
      </c>
      <c r="H20" s="412">
        <f>$H$9</f>
        <v>11290</v>
      </c>
      <c r="I20" s="413">
        <f>$I$9</f>
        <v>173.02681992337165</v>
      </c>
      <c r="K20" s="585">
        <f t="shared" si="4"/>
        <v>14290</v>
      </c>
      <c r="L20" s="409">
        <f>K20/$D$9</f>
        <v>219.00383141762453</v>
      </c>
      <c r="M20" s="585">
        <f>$D$9*M16</f>
        <v>14355</v>
      </c>
      <c r="N20" s="597">
        <v>14360</v>
      </c>
      <c r="O20" s="415">
        <f>N20/$D$9</f>
        <v>220.07662835249042</v>
      </c>
      <c r="Q20" s="416">
        <f t="shared" si="5"/>
        <v>3070</v>
      </c>
      <c r="R20" s="371"/>
      <c r="S20" s="417">
        <f>$F$9*N20</f>
        <v>172320</v>
      </c>
      <c r="T20" s="418">
        <f t="shared" si="6"/>
        <v>2067840</v>
      </c>
    </row>
    <row r="21" spans="6:20" ht="19.95" customHeight="1" x14ac:dyDescent="0.3">
      <c r="F21" s="452" t="s">
        <v>279</v>
      </c>
      <c r="H21" s="412">
        <f>$H$10</f>
        <v>11200</v>
      </c>
      <c r="I21" s="413">
        <f>$I$10</f>
        <v>172.94626312538603</v>
      </c>
      <c r="K21" s="585">
        <f t="shared" si="4"/>
        <v>14200</v>
      </c>
      <c r="L21" s="409">
        <f>K21/$D$10</f>
        <v>219.27115503397158</v>
      </c>
      <c r="M21" s="585">
        <f>$D$10*M16</f>
        <v>14247.2</v>
      </c>
      <c r="N21" s="597">
        <v>14250</v>
      </c>
      <c r="O21" s="415">
        <f>N21/$D$10</f>
        <v>220.04323656578134</v>
      </c>
      <c r="Q21" s="416">
        <f t="shared" si="5"/>
        <v>3050</v>
      </c>
      <c r="R21" s="371"/>
      <c r="S21" s="417">
        <f>$F$10*N21</f>
        <v>156750</v>
      </c>
      <c r="T21" s="418">
        <f t="shared" si="6"/>
        <v>1881000</v>
      </c>
    </row>
    <row r="22" spans="6:20" ht="19.95" customHeight="1" x14ac:dyDescent="0.3">
      <c r="F22" s="452" t="s">
        <v>281</v>
      </c>
      <c r="H22" s="412">
        <f>$H$11</f>
        <v>11240</v>
      </c>
      <c r="I22" s="413">
        <f>$I$11</f>
        <v>172.94968456685646</v>
      </c>
      <c r="K22" s="585">
        <f t="shared" si="4"/>
        <v>14240</v>
      </c>
      <c r="L22" s="409">
        <f>K22/$D$11</f>
        <v>219.11063240498541</v>
      </c>
      <c r="M22" s="585">
        <f>$D$11*M16</f>
        <v>14297.8</v>
      </c>
      <c r="N22" s="597">
        <v>14300</v>
      </c>
      <c r="O22" s="415">
        <f>N22/$D$11</f>
        <v>220.03385136174799</v>
      </c>
      <c r="Q22" s="416">
        <f t="shared" si="5"/>
        <v>3060</v>
      </c>
      <c r="R22" s="371"/>
      <c r="S22" s="417">
        <f>$F$11*N22</f>
        <v>157300</v>
      </c>
      <c r="T22" s="418">
        <f t="shared" si="6"/>
        <v>1887600</v>
      </c>
    </row>
    <row r="23" spans="6:20" ht="19.95" customHeight="1" thickBot="1" x14ac:dyDescent="0.35">
      <c r="F23" s="452" t="s">
        <v>283</v>
      </c>
      <c r="H23" s="412">
        <f>$H$12</f>
        <v>11110</v>
      </c>
      <c r="I23" s="413">
        <f>$I$12</f>
        <v>173.05295950155764</v>
      </c>
      <c r="K23" s="585">
        <f t="shared" si="4"/>
        <v>14110</v>
      </c>
      <c r="L23" s="409">
        <f>K23/$D$12</f>
        <v>219.78193146417445</v>
      </c>
      <c r="M23" s="585">
        <f>$D$12*M16</f>
        <v>14124</v>
      </c>
      <c r="N23" s="597">
        <v>14130</v>
      </c>
      <c r="O23" s="415">
        <f>N23/$D$12</f>
        <v>220.09345794392522</v>
      </c>
      <c r="Q23" s="416">
        <f t="shared" si="5"/>
        <v>3020</v>
      </c>
      <c r="R23" s="371"/>
      <c r="S23" s="421">
        <f>$F$12*N23</f>
        <v>155430</v>
      </c>
      <c r="T23" s="422">
        <f t="shared" si="6"/>
        <v>1865160</v>
      </c>
    </row>
    <row r="24" spans="6:20" ht="22.05" customHeight="1" thickTop="1" thickBot="1" x14ac:dyDescent="0.35">
      <c r="K24" s="351"/>
      <c r="L24" s="351"/>
      <c r="M24" s="351"/>
      <c r="N24" s="428"/>
      <c r="O24" s="351"/>
      <c r="P24" s="351"/>
      <c r="Q24" s="429"/>
      <c r="S24" s="430">
        <f>SUM(S18:S23)</f>
        <v>987880</v>
      </c>
      <c r="T24" s="431">
        <f>SUM(T18:T23)</f>
        <v>11854560</v>
      </c>
    </row>
    <row r="25" spans="6:20" ht="9.6" customHeight="1" x14ac:dyDescent="0.3">
      <c r="K25" s="351"/>
      <c r="L25" s="351"/>
      <c r="M25" s="351"/>
      <c r="N25" s="428"/>
      <c r="O25" s="351"/>
      <c r="P25" s="351"/>
      <c r="Q25" s="429"/>
    </row>
  </sheetData>
  <phoneticPr fontId="4"/>
  <pageMargins left="0" right="0" top="0.39370078740157483" bottom="0" header="0" footer="0"/>
  <pageSetup paperSize="9"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8FD3-A25F-4177-9F1E-E50CBA24E90F}">
  <sheetPr>
    <tabColor rgb="FFFF0000"/>
  </sheetPr>
  <dimension ref="B1:F17"/>
  <sheetViews>
    <sheetView showGridLines="0" tabSelected="1" workbookViewId="0">
      <selection activeCell="B2" sqref="B2"/>
    </sheetView>
  </sheetViews>
  <sheetFormatPr defaultColWidth="2.6328125" defaultRowHeight="15" x14ac:dyDescent="0.3"/>
  <cols>
    <col min="1" max="1" width="2.6328125" customWidth="1"/>
    <col min="2" max="2" width="12.6328125" style="652" customWidth="1"/>
    <col min="3" max="6" width="12.6328125" customWidth="1"/>
  </cols>
  <sheetData>
    <row r="1" spans="2:6" x14ac:dyDescent="0.3">
      <c r="B1" s="840" t="s">
        <v>518</v>
      </c>
    </row>
    <row r="2" spans="2:6" ht="15.6" thickBot="1" x14ac:dyDescent="0.35">
      <c r="F2" s="666" t="s">
        <v>396</v>
      </c>
    </row>
    <row r="3" spans="2:6" ht="40.049999999999997" customHeight="1" thickBot="1" x14ac:dyDescent="0.35">
      <c r="B3" s="655"/>
      <c r="C3" s="662" t="s">
        <v>393</v>
      </c>
      <c r="D3" s="663" t="s">
        <v>395</v>
      </c>
      <c r="E3" s="664" t="s">
        <v>397</v>
      </c>
      <c r="F3" s="665" t="s">
        <v>398</v>
      </c>
    </row>
    <row r="4" spans="2:6" ht="19.95" customHeight="1" thickTop="1" x14ac:dyDescent="0.3">
      <c r="B4" s="668">
        <v>44197</v>
      </c>
      <c r="C4" s="669">
        <v>48560</v>
      </c>
      <c r="D4" s="670">
        <v>24576</v>
      </c>
      <c r="E4" s="670">
        <v>12848</v>
      </c>
      <c r="F4" s="671">
        <v>283</v>
      </c>
    </row>
    <row r="5" spans="2:6" ht="19.95" customHeight="1" x14ac:dyDescent="0.3">
      <c r="B5" s="672">
        <v>44228</v>
      </c>
      <c r="C5" s="673">
        <v>47793</v>
      </c>
      <c r="D5" s="674">
        <v>23155</v>
      </c>
      <c r="E5" s="674">
        <v>12848</v>
      </c>
      <c r="F5" s="675">
        <v>265</v>
      </c>
    </row>
    <row r="6" spans="2:6" ht="19.95" customHeight="1" x14ac:dyDescent="0.3">
      <c r="B6" s="672">
        <v>44256</v>
      </c>
      <c r="C6" s="673">
        <v>41882</v>
      </c>
      <c r="D6" s="674">
        <v>23573</v>
      </c>
      <c r="E6" s="674">
        <v>12848</v>
      </c>
      <c r="F6" s="675">
        <v>266</v>
      </c>
    </row>
    <row r="7" spans="2:6" ht="19.95" customHeight="1" x14ac:dyDescent="0.3">
      <c r="B7" s="672">
        <v>44287</v>
      </c>
      <c r="C7" s="673">
        <v>44415</v>
      </c>
      <c r="D7" s="674">
        <v>24569</v>
      </c>
      <c r="E7" s="674">
        <v>12848</v>
      </c>
      <c r="F7" s="675">
        <v>267</v>
      </c>
    </row>
    <row r="8" spans="2:6" ht="19.95" customHeight="1" x14ac:dyDescent="0.3">
      <c r="B8" s="672">
        <v>44317</v>
      </c>
      <c r="C8" s="673">
        <v>42690</v>
      </c>
      <c r="D8" s="674">
        <v>24489</v>
      </c>
      <c r="E8" s="674">
        <v>12848</v>
      </c>
      <c r="F8" s="675">
        <v>269</v>
      </c>
    </row>
    <row r="9" spans="2:6" ht="19.95" customHeight="1" x14ac:dyDescent="0.3">
      <c r="B9" s="672">
        <v>44348</v>
      </c>
      <c r="C9" s="673">
        <v>42646</v>
      </c>
      <c r="D9" s="674">
        <v>24293</v>
      </c>
      <c r="E9" s="674">
        <v>12848</v>
      </c>
      <c r="F9" s="675">
        <v>270</v>
      </c>
    </row>
    <row r="10" spans="2:6" ht="19.95" customHeight="1" x14ac:dyDescent="0.3">
      <c r="B10" s="672">
        <v>44378</v>
      </c>
      <c r="C10" s="673">
        <v>42283</v>
      </c>
      <c r="D10" s="674">
        <v>25224</v>
      </c>
      <c r="E10" s="674">
        <v>12848</v>
      </c>
      <c r="F10" s="675">
        <v>270</v>
      </c>
    </row>
    <row r="11" spans="2:6" ht="19.95" customHeight="1" x14ac:dyDescent="0.3">
      <c r="B11" s="672">
        <v>44409</v>
      </c>
      <c r="C11" s="673">
        <v>44861</v>
      </c>
      <c r="D11" s="674">
        <v>25121</v>
      </c>
      <c r="E11" s="674">
        <v>12848</v>
      </c>
      <c r="F11" s="675">
        <v>270</v>
      </c>
    </row>
    <row r="12" spans="2:6" ht="19.95" customHeight="1" x14ac:dyDescent="0.3">
      <c r="B12" s="672">
        <v>44440</v>
      </c>
      <c r="C12" s="673">
        <v>48104</v>
      </c>
      <c r="D12" s="674">
        <v>25285</v>
      </c>
      <c r="E12" s="674">
        <v>12848</v>
      </c>
      <c r="F12" s="675">
        <v>271</v>
      </c>
    </row>
    <row r="13" spans="2:6" ht="19.95" customHeight="1" x14ac:dyDescent="0.3">
      <c r="B13" s="672">
        <v>44470</v>
      </c>
      <c r="C13" s="673">
        <v>49387</v>
      </c>
      <c r="D13" s="674">
        <v>26265</v>
      </c>
      <c r="E13" s="674">
        <v>12848</v>
      </c>
      <c r="F13" s="675">
        <v>272</v>
      </c>
    </row>
    <row r="14" spans="2:6" ht="19.95" customHeight="1" x14ac:dyDescent="0.3">
      <c r="B14" s="672">
        <v>44501</v>
      </c>
      <c r="C14" s="673">
        <v>53359</v>
      </c>
      <c r="D14" s="674">
        <v>25585</v>
      </c>
      <c r="E14" s="674">
        <v>12848</v>
      </c>
      <c r="F14" s="675">
        <v>273</v>
      </c>
    </row>
    <row r="15" spans="2:6" ht="19.95" customHeight="1" thickBot="1" x14ac:dyDescent="0.35">
      <c r="B15" s="676">
        <v>44531</v>
      </c>
      <c r="C15" s="677">
        <v>55865</v>
      </c>
      <c r="D15" s="678">
        <v>25654</v>
      </c>
      <c r="E15" s="678">
        <v>12848</v>
      </c>
      <c r="F15" s="679">
        <v>274</v>
      </c>
    </row>
    <row r="16" spans="2:6" ht="19.95" customHeight="1" thickTop="1" thickBot="1" x14ac:dyDescent="0.35">
      <c r="B16" s="653" t="s">
        <v>367</v>
      </c>
      <c r="C16" s="656">
        <f>SUM(C4:C15)</f>
        <v>561845</v>
      </c>
      <c r="D16" s="657">
        <f t="shared" ref="D16:F16" si="0">SUM(D4:D15)</f>
        <v>297789</v>
      </c>
      <c r="E16" s="657">
        <f t="shared" si="0"/>
        <v>154176</v>
      </c>
      <c r="F16" s="658">
        <f t="shared" si="0"/>
        <v>3250</v>
      </c>
    </row>
    <row r="17" spans="2:6" ht="19.95" customHeight="1" thickTop="1" thickBot="1" x14ac:dyDescent="0.35">
      <c r="B17" s="654" t="s">
        <v>394</v>
      </c>
      <c r="C17" s="659">
        <f>C16/12</f>
        <v>46820.416666666664</v>
      </c>
      <c r="D17" s="667">
        <f t="shared" ref="D17:F17" si="1">D16/12</f>
        <v>24815.75</v>
      </c>
      <c r="E17" s="660">
        <f t="shared" si="1"/>
        <v>12848</v>
      </c>
      <c r="F17" s="661">
        <f t="shared" si="1"/>
        <v>270.83333333333331</v>
      </c>
    </row>
  </sheetData>
  <phoneticPr fontId="4"/>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F0C92-C5B3-4012-B5BF-1C2CE065434E}">
  <sheetPr>
    <tabColor rgb="FFFF0000"/>
  </sheetPr>
  <dimension ref="C1:AH41"/>
  <sheetViews>
    <sheetView showGridLines="0" zoomScale="50" zoomScaleNormal="50" workbookViewId="0"/>
  </sheetViews>
  <sheetFormatPr defaultColWidth="2.6328125" defaultRowHeight="15" x14ac:dyDescent="0.3"/>
  <cols>
    <col min="3" max="3" width="16.08984375" customWidth="1"/>
    <col min="4" max="34" width="5.6328125" customWidth="1"/>
  </cols>
  <sheetData>
    <row r="1" spans="3:34" ht="10.050000000000001" customHeight="1" x14ac:dyDescent="0.3"/>
    <row r="2" spans="3:34" ht="16.8" thickBot="1" x14ac:dyDescent="0.35">
      <c r="AH2" s="700" t="s">
        <v>463</v>
      </c>
    </row>
    <row r="3" spans="3:34" ht="25.05" customHeight="1" thickBot="1" x14ac:dyDescent="0.35">
      <c r="C3" s="821"/>
      <c r="D3" s="826" t="s">
        <v>457</v>
      </c>
      <c r="E3" s="822" t="s">
        <v>458</v>
      </c>
      <c r="F3" s="822" t="s">
        <v>459</v>
      </c>
      <c r="G3" s="822" t="s">
        <v>460</v>
      </c>
      <c r="H3" s="822" t="s">
        <v>461</v>
      </c>
      <c r="I3" s="822" t="s">
        <v>462</v>
      </c>
      <c r="J3" s="822" t="s">
        <v>464</v>
      </c>
      <c r="K3" s="822" t="s">
        <v>465</v>
      </c>
      <c r="L3" s="822" t="s">
        <v>466</v>
      </c>
      <c r="M3" s="822" t="s">
        <v>467</v>
      </c>
      <c r="N3" s="822" t="s">
        <v>468</v>
      </c>
      <c r="O3" s="822" t="s">
        <v>469</v>
      </c>
      <c r="P3" s="822" t="s">
        <v>470</v>
      </c>
      <c r="Q3" s="822" t="s">
        <v>471</v>
      </c>
      <c r="R3" s="822" t="s">
        <v>472</v>
      </c>
      <c r="S3" s="822" t="s">
        <v>473</v>
      </c>
      <c r="T3" s="822" t="s">
        <v>474</v>
      </c>
      <c r="U3" s="822" t="s">
        <v>475</v>
      </c>
      <c r="V3" s="822" t="s">
        <v>476</v>
      </c>
      <c r="W3" s="822" t="s">
        <v>477</v>
      </c>
      <c r="X3" s="822" t="s">
        <v>478</v>
      </c>
      <c r="Y3" s="822" t="s">
        <v>479</v>
      </c>
      <c r="Z3" s="822" t="s">
        <v>480</v>
      </c>
      <c r="AA3" s="822" t="s">
        <v>481</v>
      </c>
      <c r="AB3" s="822" t="s">
        <v>482</v>
      </c>
      <c r="AC3" s="822" t="s">
        <v>483</v>
      </c>
      <c r="AD3" s="822" t="s">
        <v>484</v>
      </c>
      <c r="AE3" s="822" t="s">
        <v>485</v>
      </c>
      <c r="AF3" s="822" t="s">
        <v>486</v>
      </c>
      <c r="AG3" s="822" t="s">
        <v>487</v>
      </c>
      <c r="AH3" s="823" t="s">
        <v>488</v>
      </c>
    </row>
    <row r="4" spans="3:34" ht="16.8" thickTop="1" x14ac:dyDescent="0.3">
      <c r="C4" s="824" t="s">
        <v>489</v>
      </c>
      <c r="D4" s="827">
        <v>265</v>
      </c>
      <c r="E4" s="828">
        <v>292</v>
      </c>
      <c r="F4" s="828">
        <v>320</v>
      </c>
      <c r="G4" s="828">
        <v>348</v>
      </c>
      <c r="H4" s="828">
        <v>375</v>
      </c>
      <c r="I4" s="828">
        <f t="shared" ref="I4:AH4" si="0">H4</f>
        <v>375</v>
      </c>
      <c r="J4" s="828">
        <f t="shared" si="0"/>
        <v>375</v>
      </c>
      <c r="K4" s="828">
        <f t="shared" si="0"/>
        <v>375</v>
      </c>
      <c r="L4" s="828">
        <f t="shared" si="0"/>
        <v>375</v>
      </c>
      <c r="M4" s="828">
        <f t="shared" si="0"/>
        <v>375</v>
      </c>
      <c r="N4" s="828">
        <f t="shared" si="0"/>
        <v>375</v>
      </c>
      <c r="O4" s="828">
        <f t="shared" si="0"/>
        <v>375</v>
      </c>
      <c r="P4" s="828">
        <f t="shared" si="0"/>
        <v>375</v>
      </c>
      <c r="Q4" s="828">
        <f t="shared" si="0"/>
        <v>375</v>
      </c>
      <c r="R4" s="828">
        <f t="shared" si="0"/>
        <v>375</v>
      </c>
      <c r="S4" s="828">
        <f t="shared" si="0"/>
        <v>375</v>
      </c>
      <c r="T4" s="828">
        <f t="shared" si="0"/>
        <v>375</v>
      </c>
      <c r="U4" s="828">
        <f t="shared" si="0"/>
        <v>375</v>
      </c>
      <c r="V4" s="828">
        <f t="shared" si="0"/>
        <v>375</v>
      </c>
      <c r="W4" s="828">
        <f t="shared" si="0"/>
        <v>375</v>
      </c>
      <c r="X4" s="828">
        <f t="shared" si="0"/>
        <v>375</v>
      </c>
      <c r="Y4" s="828">
        <f t="shared" si="0"/>
        <v>375</v>
      </c>
      <c r="Z4" s="828">
        <f t="shared" si="0"/>
        <v>375</v>
      </c>
      <c r="AA4" s="828">
        <f t="shared" si="0"/>
        <v>375</v>
      </c>
      <c r="AB4" s="828">
        <f t="shared" si="0"/>
        <v>375</v>
      </c>
      <c r="AC4" s="828">
        <f t="shared" si="0"/>
        <v>375</v>
      </c>
      <c r="AD4" s="828">
        <f t="shared" si="0"/>
        <v>375</v>
      </c>
      <c r="AE4" s="828">
        <f t="shared" si="0"/>
        <v>375</v>
      </c>
      <c r="AF4" s="828">
        <f t="shared" si="0"/>
        <v>375</v>
      </c>
      <c r="AG4" s="828">
        <f t="shared" si="0"/>
        <v>375</v>
      </c>
      <c r="AH4" s="829">
        <f t="shared" si="0"/>
        <v>375</v>
      </c>
    </row>
    <row r="5" spans="3:34" ht="16.2" x14ac:dyDescent="0.3">
      <c r="C5" s="834" t="s">
        <v>509</v>
      </c>
      <c r="D5" s="835">
        <v>265</v>
      </c>
      <c r="E5" s="836">
        <v>350</v>
      </c>
      <c r="F5" s="836">
        <v>350</v>
      </c>
      <c r="G5" s="836">
        <v>350</v>
      </c>
      <c r="H5" s="836">
        <v>350</v>
      </c>
      <c r="I5" s="836">
        <f t="shared" ref="I5:AH5" si="1">H5</f>
        <v>350</v>
      </c>
      <c r="J5" s="836">
        <f t="shared" si="1"/>
        <v>350</v>
      </c>
      <c r="K5" s="836">
        <f t="shared" si="1"/>
        <v>350</v>
      </c>
      <c r="L5" s="836">
        <f t="shared" si="1"/>
        <v>350</v>
      </c>
      <c r="M5" s="836">
        <f t="shared" si="1"/>
        <v>350</v>
      </c>
      <c r="N5" s="836">
        <f t="shared" si="1"/>
        <v>350</v>
      </c>
      <c r="O5" s="836">
        <f t="shared" si="1"/>
        <v>350</v>
      </c>
      <c r="P5" s="836">
        <f t="shared" si="1"/>
        <v>350</v>
      </c>
      <c r="Q5" s="836">
        <f t="shared" si="1"/>
        <v>350</v>
      </c>
      <c r="R5" s="836">
        <f t="shared" si="1"/>
        <v>350</v>
      </c>
      <c r="S5" s="836">
        <f t="shared" si="1"/>
        <v>350</v>
      </c>
      <c r="T5" s="836">
        <f t="shared" si="1"/>
        <v>350</v>
      </c>
      <c r="U5" s="836">
        <f t="shared" si="1"/>
        <v>350</v>
      </c>
      <c r="V5" s="836">
        <f t="shared" si="1"/>
        <v>350</v>
      </c>
      <c r="W5" s="836">
        <f t="shared" si="1"/>
        <v>350</v>
      </c>
      <c r="X5" s="836">
        <f t="shared" si="1"/>
        <v>350</v>
      </c>
      <c r="Y5" s="836">
        <f t="shared" si="1"/>
        <v>350</v>
      </c>
      <c r="Z5" s="836">
        <f t="shared" si="1"/>
        <v>350</v>
      </c>
      <c r="AA5" s="836">
        <f t="shared" si="1"/>
        <v>350</v>
      </c>
      <c r="AB5" s="836">
        <f t="shared" si="1"/>
        <v>350</v>
      </c>
      <c r="AC5" s="836">
        <f t="shared" si="1"/>
        <v>350</v>
      </c>
      <c r="AD5" s="836">
        <f t="shared" si="1"/>
        <v>350</v>
      </c>
      <c r="AE5" s="836">
        <f t="shared" si="1"/>
        <v>350</v>
      </c>
      <c r="AF5" s="836">
        <f t="shared" si="1"/>
        <v>350</v>
      </c>
      <c r="AG5" s="836">
        <f t="shared" si="1"/>
        <v>350</v>
      </c>
      <c r="AH5" s="837">
        <f t="shared" si="1"/>
        <v>350</v>
      </c>
    </row>
    <row r="6" spans="3:34" ht="16.8" thickBot="1" x14ac:dyDescent="0.35">
      <c r="C6" s="825" t="s">
        <v>517</v>
      </c>
      <c r="D6" s="830">
        <v>265</v>
      </c>
      <c r="E6" s="831">
        <v>320</v>
      </c>
      <c r="F6" s="831">
        <f>E6</f>
        <v>320</v>
      </c>
      <c r="G6" s="831">
        <f>F6</f>
        <v>320</v>
      </c>
      <c r="H6" s="831">
        <f>G6</f>
        <v>320</v>
      </c>
      <c r="I6" s="831">
        <f t="shared" ref="I6:AH6" si="2">H6</f>
        <v>320</v>
      </c>
      <c r="J6" s="831">
        <f t="shared" si="2"/>
        <v>320</v>
      </c>
      <c r="K6" s="831">
        <f t="shared" si="2"/>
        <v>320</v>
      </c>
      <c r="L6" s="831">
        <f t="shared" si="2"/>
        <v>320</v>
      </c>
      <c r="M6" s="831">
        <f t="shared" si="2"/>
        <v>320</v>
      </c>
      <c r="N6" s="831">
        <f t="shared" si="2"/>
        <v>320</v>
      </c>
      <c r="O6" s="831">
        <f t="shared" si="2"/>
        <v>320</v>
      </c>
      <c r="P6" s="831">
        <f t="shared" si="2"/>
        <v>320</v>
      </c>
      <c r="Q6" s="831">
        <f t="shared" si="2"/>
        <v>320</v>
      </c>
      <c r="R6" s="831">
        <f t="shared" si="2"/>
        <v>320</v>
      </c>
      <c r="S6" s="831">
        <f t="shared" si="2"/>
        <v>320</v>
      </c>
      <c r="T6" s="831">
        <f t="shared" si="2"/>
        <v>320</v>
      </c>
      <c r="U6" s="831">
        <f t="shared" si="2"/>
        <v>320</v>
      </c>
      <c r="V6" s="831">
        <f t="shared" si="2"/>
        <v>320</v>
      </c>
      <c r="W6" s="831">
        <f t="shared" si="2"/>
        <v>320</v>
      </c>
      <c r="X6" s="831">
        <f t="shared" si="2"/>
        <v>320</v>
      </c>
      <c r="Y6" s="831">
        <f t="shared" si="2"/>
        <v>320</v>
      </c>
      <c r="Z6" s="831">
        <f t="shared" si="2"/>
        <v>320</v>
      </c>
      <c r="AA6" s="831">
        <f t="shared" si="2"/>
        <v>320</v>
      </c>
      <c r="AB6" s="831">
        <f t="shared" si="2"/>
        <v>320</v>
      </c>
      <c r="AC6" s="831">
        <f t="shared" si="2"/>
        <v>320</v>
      </c>
      <c r="AD6" s="831">
        <f t="shared" si="2"/>
        <v>320</v>
      </c>
      <c r="AE6" s="831">
        <f t="shared" si="2"/>
        <v>320</v>
      </c>
      <c r="AF6" s="831">
        <f t="shared" si="2"/>
        <v>320</v>
      </c>
      <c r="AG6" s="831">
        <f t="shared" si="2"/>
        <v>320</v>
      </c>
      <c r="AH6" s="832">
        <f t="shared" si="2"/>
        <v>320</v>
      </c>
    </row>
    <row r="38" spans="3:34" ht="16.8" thickBot="1" x14ac:dyDescent="0.35">
      <c r="AH38" s="700" t="s">
        <v>463</v>
      </c>
    </row>
    <row r="39" spans="3:34" ht="15.6" thickBot="1" x14ac:dyDescent="0.35">
      <c r="C39" s="821"/>
      <c r="D39" s="826" t="s">
        <v>457</v>
      </c>
      <c r="E39" s="822" t="s">
        <v>458</v>
      </c>
      <c r="F39" s="822" t="s">
        <v>459</v>
      </c>
      <c r="G39" s="822" t="s">
        <v>460</v>
      </c>
      <c r="H39" s="822" t="s">
        <v>461</v>
      </c>
      <c r="I39" s="822" t="s">
        <v>462</v>
      </c>
      <c r="J39" s="822" t="s">
        <v>464</v>
      </c>
      <c r="K39" s="822" t="s">
        <v>465</v>
      </c>
      <c r="L39" s="822" t="s">
        <v>466</v>
      </c>
      <c r="M39" s="822" t="s">
        <v>467</v>
      </c>
      <c r="N39" s="822" t="s">
        <v>468</v>
      </c>
      <c r="O39" s="822" t="s">
        <v>469</v>
      </c>
      <c r="P39" s="822" t="s">
        <v>470</v>
      </c>
      <c r="Q39" s="822" t="s">
        <v>471</v>
      </c>
      <c r="R39" s="822" t="s">
        <v>472</v>
      </c>
      <c r="S39" s="822" t="s">
        <v>473</v>
      </c>
      <c r="T39" s="822" t="s">
        <v>474</v>
      </c>
      <c r="U39" s="822" t="s">
        <v>475</v>
      </c>
      <c r="V39" s="822" t="s">
        <v>476</v>
      </c>
      <c r="W39" s="822" t="s">
        <v>477</v>
      </c>
      <c r="X39" s="822" t="s">
        <v>478</v>
      </c>
      <c r="Y39" s="822" t="s">
        <v>479</v>
      </c>
      <c r="Z39" s="822" t="s">
        <v>480</v>
      </c>
      <c r="AA39" s="822" t="s">
        <v>481</v>
      </c>
      <c r="AB39" s="822" t="s">
        <v>482</v>
      </c>
      <c r="AC39" s="822" t="s">
        <v>483</v>
      </c>
      <c r="AD39" s="822" t="s">
        <v>484</v>
      </c>
      <c r="AE39" s="822" t="s">
        <v>485</v>
      </c>
      <c r="AF39" s="822" t="s">
        <v>486</v>
      </c>
      <c r="AG39" s="822" t="s">
        <v>487</v>
      </c>
      <c r="AH39" s="823" t="s">
        <v>488</v>
      </c>
    </row>
    <row r="40" spans="3:34" ht="16.8" thickTop="1" x14ac:dyDescent="0.3">
      <c r="C40" s="824" t="s">
        <v>516</v>
      </c>
      <c r="D40" s="827">
        <v>173</v>
      </c>
      <c r="E40" s="828">
        <f t="shared" ref="E40:H40" si="3">D40</f>
        <v>173</v>
      </c>
      <c r="F40" s="828">
        <f t="shared" si="3"/>
        <v>173</v>
      </c>
      <c r="G40" s="828">
        <f t="shared" si="3"/>
        <v>173</v>
      </c>
      <c r="H40" s="828">
        <f t="shared" si="3"/>
        <v>173</v>
      </c>
      <c r="I40" s="828">
        <f>H40</f>
        <v>173</v>
      </c>
      <c r="J40" s="828">
        <f t="shared" ref="J40:J41" si="4">I40</f>
        <v>173</v>
      </c>
      <c r="K40" s="828">
        <f t="shared" ref="K40:K41" si="5">J40</f>
        <v>173</v>
      </c>
      <c r="L40" s="828">
        <f t="shared" ref="L40:L41" si="6">K40</f>
        <v>173</v>
      </c>
      <c r="M40" s="828">
        <f t="shared" ref="M40:M41" si="7">L40</f>
        <v>173</v>
      </c>
      <c r="N40" s="828">
        <f t="shared" ref="N40:N41" si="8">M40</f>
        <v>173</v>
      </c>
      <c r="O40" s="828">
        <f t="shared" ref="O40:O41" si="9">N40</f>
        <v>173</v>
      </c>
      <c r="P40" s="828">
        <f t="shared" ref="P40:P41" si="10">O40</f>
        <v>173</v>
      </c>
      <c r="Q40" s="828">
        <f t="shared" ref="Q40:Q41" si="11">P40</f>
        <v>173</v>
      </c>
      <c r="R40" s="828">
        <f t="shared" ref="R40:R41" si="12">Q40</f>
        <v>173</v>
      </c>
      <c r="S40" s="828">
        <f t="shared" ref="S40:S41" si="13">R40</f>
        <v>173</v>
      </c>
      <c r="T40" s="828">
        <f t="shared" ref="T40:T41" si="14">S40</f>
        <v>173</v>
      </c>
      <c r="U40" s="828">
        <f t="shared" ref="U40:U41" si="15">T40</f>
        <v>173</v>
      </c>
      <c r="V40" s="828">
        <f t="shared" ref="V40:V41" si="16">U40</f>
        <v>173</v>
      </c>
      <c r="W40" s="828">
        <f t="shared" ref="W40:W41" si="17">V40</f>
        <v>173</v>
      </c>
      <c r="X40" s="828">
        <f t="shared" ref="X40:X41" si="18">W40</f>
        <v>173</v>
      </c>
      <c r="Y40" s="828">
        <f t="shared" ref="Y40:Y41" si="19">X40</f>
        <v>173</v>
      </c>
      <c r="Z40" s="828">
        <f t="shared" ref="Z40:Z41" si="20">Y40</f>
        <v>173</v>
      </c>
      <c r="AA40" s="828">
        <f t="shared" ref="AA40:AA41" si="21">Z40</f>
        <v>173</v>
      </c>
      <c r="AB40" s="828">
        <f t="shared" ref="AB40:AB41" si="22">AA40</f>
        <v>173</v>
      </c>
      <c r="AC40" s="828">
        <f t="shared" ref="AC40:AC41" si="23">AB40</f>
        <v>173</v>
      </c>
      <c r="AD40" s="828">
        <f t="shared" ref="AD40:AD41" si="24">AC40</f>
        <v>173</v>
      </c>
      <c r="AE40" s="828">
        <f t="shared" ref="AE40:AE41" si="25">AD40</f>
        <v>173</v>
      </c>
      <c r="AF40" s="828">
        <f t="shared" ref="AF40:AF41" si="26">AE40</f>
        <v>173</v>
      </c>
      <c r="AG40" s="828">
        <f t="shared" ref="AG40:AG41" si="27">AF40</f>
        <v>173</v>
      </c>
      <c r="AH40" s="829">
        <f t="shared" ref="AH40:AH41" si="28">AG40</f>
        <v>173</v>
      </c>
    </row>
    <row r="41" spans="3:34" ht="16.8" thickBot="1" x14ac:dyDescent="0.35">
      <c r="C41" s="825" t="s">
        <v>517</v>
      </c>
      <c r="D41" s="830">
        <v>173</v>
      </c>
      <c r="E41" s="831">
        <v>204</v>
      </c>
      <c r="F41" s="831">
        <f t="shared" ref="F41:H41" si="29">E41</f>
        <v>204</v>
      </c>
      <c r="G41" s="831">
        <f t="shared" si="29"/>
        <v>204</v>
      </c>
      <c r="H41" s="831">
        <f t="shared" si="29"/>
        <v>204</v>
      </c>
      <c r="I41" s="831">
        <f>H41</f>
        <v>204</v>
      </c>
      <c r="J41" s="831">
        <f t="shared" si="4"/>
        <v>204</v>
      </c>
      <c r="K41" s="831">
        <f t="shared" si="5"/>
        <v>204</v>
      </c>
      <c r="L41" s="831">
        <f t="shared" si="6"/>
        <v>204</v>
      </c>
      <c r="M41" s="831">
        <f t="shared" si="7"/>
        <v>204</v>
      </c>
      <c r="N41" s="831">
        <f t="shared" si="8"/>
        <v>204</v>
      </c>
      <c r="O41" s="831">
        <f t="shared" si="9"/>
        <v>204</v>
      </c>
      <c r="P41" s="831">
        <f t="shared" si="10"/>
        <v>204</v>
      </c>
      <c r="Q41" s="831">
        <f t="shared" si="11"/>
        <v>204</v>
      </c>
      <c r="R41" s="831">
        <f t="shared" si="12"/>
        <v>204</v>
      </c>
      <c r="S41" s="831">
        <f t="shared" si="13"/>
        <v>204</v>
      </c>
      <c r="T41" s="831">
        <f t="shared" si="14"/>
        <v>204</v>
      </c>
      <c r="U41" s="831">
        <f t="shared" si="15"/>
        <v>204</v>
      </c>
      <c r="V41" s="831">
        <f t="shared" si="16"/>
        <v>204</v>
      </c>
      <c r="W41" s="831">
        <f t="shared" si="17"/>
        <v>204</v>
      </c>
      <c r="X41" s="831">
        <f t="shared" si="18"/>
        <v>204</v>
      </c>
      <c r="Y41" s="831">
        <f t="shared" si="19"/>
        <v>204</v>
      </c>
      <c r="Z41" s="831">
        <f t="shared" si="20"/>
        <v>204</v>
      </c>
      <c r="AA41" s="831">
        <f t="shared" si="21"/>
        <v>204</v>
      </c>
      <c r="AB41" s="831">
        <f t="shared" si="22"/>
        <v>204</v>
      </c>
      <c r="AC41" s="831">
        <f t="shared" si="23"/>
        <v>204</v>
      </c>
      <c r="AD41" s="831">
        <f t="shared" si="24"/>
        <v>204</v>
      </c>
      <c r="AE41" s="831">
        <f t="shared" si="25"/>
        <v>204</v>
      </c>
      <c r="AF41" s="831">
        <f t="shared" si="26"/>
        <v>204</v>
      </c>
      <c r="AG41" s="831">
        <f t="shared" si="27"/>
        <v>204</v>
      </c>
      <c r="AH41" s="832">
        <f t="shared" si="28"/>
        <v>204</v>
      </c>
    </row>
  </sheetData>
  <phoneticPr fontId="4"/>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90CA8-C729-4D4D-B0A5-B8823EE9F8B8}">
  <sheetPr>
    <tabColor rgb="FFFF0000"/>
  </sheetPr>
  <dimension ref="C3:G23"/>
  <sheetViews>
    <sheetView showGridLines="0" topLeftCell="A3" zoomScale="80" zoomScaleNormal="80" workbookViewId="0">
      <selection activeCell="C3" sqref="C3:P23"/>
    </sheetView>
  </sheetViews>
  <sheetFormatPr defaultColWidth="2.6328125" defaultRowHeight="15" x14ac:dyDescent="0.3"/>
  <cols>
    <col min="1" max="2" width="2.6328125" customWidth="1"/>
    <col min="3" max="3" width="10.6328125" style="4" customWidth="1"/>
    <col min="4" max="6" width="15.6328125" style="4" customWidth="1"/>
    <col min="7" max="7" width="2.6328125" style="4"/>
  </cols>
  <sheetData>
    <row r="3" spans="3:6" ht="30" customHeight="1" thickBot="1" x14ac:dyDescent="0.35">
      <c r="C3" s="869" t="s">
        <v>543</v>
      </c>
    </row>
    <row r="4" spans="3:6" ht="19.95" customHeight="1" x14ac:dyDescent="0.3">
      <c r="C4" s="874"/>
      <c r="D4" s="849" t="s">
        <v>537</v>
      </c>
      <c r="E4" s="850"/>
      <c r="F4" s="851"/>
    </row>
    <row r="5" spans="3:6" ht="19.95" customHeight="1" x14ac:dyDescent="0.3">
      <c r="C5" s="875" t="s">
        <v>527</v>
      </c>
      <c r="D5" s="852" t="s">
        <v>534</v>
      </c>
      <c r="E5" s="853" t="s">
        <v>535</v>
      </c>
      <c r="F5" s="854" t="s">
        <v>536</v>
      </c>
    </row>
    <row r="6" spans="3:6" ht="19.95" customHeight="1" thickBot="1" x14ac:dyDescent="0.35">
      <c r="C6" s="868"/>
      <c r="D6" s="870" t="s">
        <v>538</v>
      </c>
      <c r="E6" s="871" t="s">
        <v>540</v>
      </c>
      <c r="F6" s="867" t="s">
        <v>228</v>
      </c>
    </row>
    <row r="7" spans="3:6" ht="19.95" customHeight="1" thickTop="1" x14ac:dyDescent="0.3">
      <c r="C7" s="855" t="s">
        <v>528</v>
      </c>
      <c r="D7" s="858">
        <v>11360</v>
      </c>
      <c r="E7" s="859">
        <v>23000</v>
      </c>
      <c r="F7" s="860">
        <f>D7+E7</f>
        <v>34360</v>
      </c>
    </row>
    <row r="8" spans="3:6" ht="19.95" customHeight="1" x14ac:dyDescent="0.3">
      <c r="C8" s="856" t="s">
        <v>529</v>
      </c>
      <c r="D8" s="861">
        <v>11310</v>
      </c>
      <c r="E8" s="862">
        <v>22880</v>
      </c>
      <c r="F8" s="863">
        <f t="shared" ref="F8:F12" si="0">D8+E8</f>
        <v>34190</v>
      </c>
    </row>
    <row r="9" spans="3:6" ht="19.95" customHeight="1" x14ac:dyDescent="0.3">
      <c r="C9" s="856" t="s">
        <v>530</v>
      </c>
      <c r="D9" s="861">
        <v>11290</v>
      </c>
      <c r="E9" s="862">
        <v>22840</v>
      </c>
      <c r="F9" s="863">
        <f t="shared" si="0"/>
        <v>34130</v>
      </c>
    </row>
    <row r="10" spans="3:6" ht="19.95" customHeight="1" x14ac:dyDescent="0.3">
      <c r="C10" s="856" t="s">
        <v>531</v>
      </c>
      <c r="D10" s="861">
        <v>11200</v>
      </c>
      <c r="E10" s="862">
        <v>22670</v>
      </c>
      <c r="F10" s="863">
        <f t="shared" si="0"/>
        <v>33870</v>
      </c>
    </row>
    <row r="11" spans="3:6" ht="19.95" customHeight="1" x14ac:dyDescent="0.3">
      <c r="C11" s="856" t="s">
        <v>532</v>
      </c>
      <c r="D11" s="861">
        <v>11240</v>
      </c>
      <c r="E11" s="862">
        <v>22750</v>
      </c>
      <c r="F11" s="863">
        <f t="shared" si="0"/>
        <v>33990</v>
      </c>
    </row>
    <row r="12" spans="3:6" ht="19.95" customHeight="1" thickBot="1" x14ac:dyDescent="0.35">
      <c r="C12" s="857" t="s">
        <v>533</v>
      </c>
      <c r="D12" s="864">
        <v>11110</v>
      </c>
      <c r="E12" s="865">
        <v>22470</v>
      </c>
      <c r="F12" s="866">
        <f t="shared" si="0"/>
        <v>33580</v>
      </c>
    </row>
    <row r="13" spans="3:6" ht="10.050000000000001" customHeight="1" x14ac:dyDescent="0.3"/>
    <row r="14" spans="3:6" ht="30" customHeight="1" thickBot="1" x14ac:dyDescent="0.35">
      <c r="C14" s="869" t="s">
        <v>542</v>
      </c>
    </row>
    <row r="15" spans="3:6" ht="19.95" customHeight="1" x14ac:dyDescent="0.3">
      <c r="C15" s="874"/>
      <c r="D15" s="849" t="s">
        <v>537</v>
      </c>
      <c r="E15" s="850"/>
      <c r="F15" s="851"/>
    </row>
    <row r="16" spans="3:6" ht="19.95" customHeight="1" x14ac:dyDescent="0.3">
      <c r="C16" s="875" t="s">
        <v>527</v>
      </c>
      <c r="D16" s="852" t="s">
        <v>534</v>
      </c>
      <c r="E16" s="853" t="s">
        <v>535</v>
      </c>
      <c r="F16" s="854" t="s">
        <v>536</v>
      </c>
    </row>
    <row r="17" spans="3:6" ht="19.95" customHeight="1" thickBot="1" x14ac:dyDescent="0.35">
      <c r="C17" s="868"/>
      <c r="D17" s="870" t="s">
        <v>539</v>
      </c>
      <c r="E17" s="872" t="s">
        <v>541</v>
      </c>
      <c r="F17" s="873" t="s">
        <v>228</v>
      </c>
    </row>
    <row r="18" spans="3:6" ht="19.95" customHeight="1" thickTop="1" x14ac:dyDescent="0.3">
      <c r="C18" s="855" t="s">
        <v>528</v>
      </c>
      <c r="D18" s="858">
        <v>13400</v>
      </c>
      <c r="E18" s="859">
        <v>21020</v>
      </c>
      <c r="F18" s="860">
        <f>D18+E18</f>
        <v>34420</v>
      </c>
    </row>
    <row r="19" spans="3:6" ht="19.95" customHeight="1" x14ac:dyDescent="0.3">
      <c r="C19" s="856" t="s">
        <v>529</v>
      </c>
      <c r="D19" s="861">
        <v>13330</v>
      </c>
      <c r="E19" s="862">
        <v>20930</v>
      </c>
      <c r="F19" s="863">
        <f t="shared" ref="F19:F23" si="1">D19+E19</f>
        <v>34260</v>
      </c>
    </row>
    <row r="20" spans="3:6" ht="19.95" customHeight="1" x14ac:dyDescent="0.3">
      <c r="C20" s="856" t="s">
        <v>530</v>
      </c>
      <c r="D20" s="861">
        <v>13310</v>
      </c>
      <c r="E20" s="862">
        <v>20900</v>
      </c>
      <c r="F20" s="863">
        <f t="shared" si="1"/>
        <v>34210</v>
      </c>
    </row>
    <row r="21" spans="3:6" ht="19.95" customHeight="1" x14ac:dyDescent="0.3">
      <c r="C21" s="856" t="s">
        <v>531</v>
      </c>
      <c r="D21" s="861">
        <v>13210</v>
      </c>
      <c r="E21" s="862">
        <v>20740</v>
      </c>
      <c r="F21" s="863">
        <f t="shared" si="1"/>
        <v>33950</v>
      </c>
    </row>
    <row r="22" spans="3:6" ht="19.95" customHeight="1" x14ac:dyDescent="0.3">
      <c r="C22" s="856" t="s">
        <v>532</v>
      </c>
      <c r="D22" s="861">
        <v>13260</v>
      </c>
      <c r="E22" s="862">
        <v>20800</v>
      </c>
      <c r="F22" s="863">
        <f t="shared" si="1"/>
        <v>34060</v>
      </c>
    </row>
    <row r="23" spans="3:6" ht="19.95" customHeight="1" thickBot="1" x14ac:dyDescent="0.35">
      <c r="C23" s="857" t="s">
        <v>533</v>
      </c>
      <c r="D23" s="864">
        <v>13100</v>
      </c>
      <c r="E23" s="865">
        <v>20540</v>
      </c>
      <c r="F23" s="866">
        <f t="shared" si="1"/>
        <v>33640</v>
      </c>
    </row>
  </sheetData>
  <phoneticPr fontId="4"/>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38A0-DE74-4D3D-8493-6861FAB4B104}">
  <sheetPr>
    <tabColor rgb="FFFF0000"/>
    <pageSetUpPr fitToPage="1"/>
  </sheetPr>
  <dimension ref="B1:AQ17"/>
  <sheetViews>
    <sheetView showGridLines="0" zoomScale="30" zoomScaleNormal="30" workbookViewId="0">
      <selection activeCell="O12" sqref="O12"/>
    </sheetView>
  </sheetViews>
  <sheetFormatPr defaultColWidth="2.6328125" defaultRowHeight="15" x14ac:dyDescent="0.3"/>
  <cols>
    <col min="1" max="1" width="1.6328125" customWidth="1"/>
    <col min="2" max="2" width="5.6328125" style="4" customWidth="1"/>
    <col min="3" max="3" width="13.1796875" style="4" bestFit="1" customWidth="1"/>
    <col min="4" max="4" width="23.81640625" style="4" bestFit="1" customWidth="1"/>
    <col min="5" max="26" width="8.6328125" style="4" customWidth="1"/>
    <col min="27" max="43" width="8.6328125" customWidth="1"/>
  </cols>
  <sheetData>
    <row r="1" spans="2:43" ht="10.050000000000001" customHeight="1" x14ac:dyDescent="0.3"/>
    <row r="2" spans="2:43" ht="27" x14ac:dyDescent="0.3">
      <c r="B2" s="977" t="s">
        <v>582</v>
      </c>
      <c r="C2" s="977"/>
      <c r="D2" s="977"/>
    </row>
    <row r="3" spans="2:43" ht="10.050000000000001" customHeight="1" thickBot="1" x14ac:dyDescent="0.35">
      <c r="AQ3" t="s">
        <v>569</v>
      </c>
    </row>
    <row r="4" spans="2:43" ht="19.95" customHeight="1" x14ac:dyDescent="0.3">
      <c r="B4" s="978" t="s">
        <v>567</v>
      </c>
      <c r="C4" s="14"/>
      <c r="D4" s="14"/>
      <c r="E4" s="984">
        <v>2014</v>
      </c>
      <c r="F4" s="985">
        <f t="shared" ref="F4:L4" si="0">E4+1</f>
        <v>2015</v>
      </c>
      <c r="G4" s="985">
        <f t="shared" si="0"/>
        <v>2016</v>
      </c>
      <c r="H4" s="985">
        <f t="shared" si="0"/>
        <v>2017</v>
      </c>
      <c r="I4" s="985">
        <f t="shared" si="0"/>
        <v>2018</v>
      </c>
      <c r="J4" s="985">
        <f t="shared" si="0"/>
        <v>2019</v>
      </c>
      <c r="K4" s="985">
        <f t="shared" si="0"/>
        <v>2020</v>
      </c>
      <c r="L4" s="985">
        <f t="shared" si="0"/>
        <v>2021</v>
      </c>
      <c r="M4" s="985">
        <f t="shared" ref="M4" si="1">L4+1</f>
        <v>2022</v>
      </c>
      <c r="N4" s="985">
        <f>M4+1</f>
        <v>2023</v>
      </c>
      <c r="O4" s="985">
        <f t="shared" ref="O4:AQ4" si="2">N4+1</f>
        <v>2024</v>
      </c>
      <c r="P4" s="985">
        <f t="shared" si="2"/>
        <v>2025</v>
      </c>
      <c r="Q4" s="985">
        <f t="shared" si="2"/>
        <v>2026</v>
      </c>
      <c r="R4" s="985">
        <f t="shared" si="2"/>
        <v>2027</v>
      </c>
      <c r="S4" s="985">
        <f t="shared" si="2"/>
        <v>2028</v>
      </c>
      <c r="T4" s="985">
        <f t="shared" si="2"/>
        <v>2029</v>
      </c>
      <c r="U4" s="985">
        <f t="shared" si="2"/>
        <v>2030</v>
      </c>
      <c r="V4" s="985">
        <f t="shared" si="2"/>
        <v>2031</v>
      </c>
      <c r="W4" s="985">
        <f t="shared" si="2"/>
        <v>2032</v>
      </c>
      <c r="X4" s="985">
        <f t="shared" si="2"/>
        <v>2033</v>
      </c>
      <c r="Y4" s="985">
        <f t="shared" si="2"/>
        <v>2034</v>
      </c>
      <c r="Z4" s="985">
        <f t="shared" si="2"/>
        <v>2035</v>
      </c>
      <c r="AA4" s="985">
        <f t="shared" si="2"/>
        <v>2036</v>
      </c>
      <c r="AB4" s="985">
        <f t="shared" si="2"/>
        <v>2037</v>
      </c>
      <c r="AC4" s="985">
        <f t="shared" si="2"/>
        <v>2038</v>
      </c>
      <c r="AD4" s="985">
        <f t="shared" si="2"/>
        <v>2039</v>
      </c>
      <c r="AE4" s="985">
        <f t="shared" si="2"/>
        <v>2040</v>
      </c>
      <c r="AF4" s="985">
        <f t="shared" si="2"/>
        <v>2041</v>
      </c>
      <c r="AG4" s="985">
        <f t="shared" si="2"/>
        <v>2042</v>
      </c>
      <c r="AH4" s="985">
        <f t="shared" si="2"/>
        <v>2043</v>
      </c>
      <c r="AI4" s="985">
        <f t="shared" si="2"/>
        <v>2044</v>
      </c>
      <c r="AJ4" s="985">
        <f t="shared" si="2"/>
        <v>2045</v>
      </c>
      <c r="AK4" s="985">
        <f t="shared" si="2"/>
        <v>2046</v>
      </c>
      <c r="AL4" s="985">
        <f t="shared" si="2"/>
        <v>2047</v>
      </c>
      <c r="AM4" s="985">
        <f t="shared" si="2"/>
        <v>2048</v>
      </c>
      <c r="AN4" s="985">
        <f t="shared" si="2"/>
        <v>2049</v>
      </c>
      <c r="AO4" s="985">
        <f t="shared" si="2"/>
        <v>2050</v>
      </c>
      <c r="AP4" s="985">
        <f t="shared" si="2"/>
        <v>2051</v>
      </c>
      <c r="AQ4" s="986">
        <f t="shared" si="2"/>
        <v>2052</v>
      </c>
    </row>
    <row r="5" spans="2:43" ht="19.95" customHeight="1" thickBot="1" x14ac:dyDescent="0.35">
      <c r="B5" s="1011" t="s">
        <v>568</v>
      </c>
      <c r="C5" s="982"/>
      <c r="D5" s="982"/>
      <c r="E5" s="1012">
        <f t="shared" ref="E5" si="3">D5+1</f>
        <v>1</v>
      </c>
      <c r="F5" s="1013">
        <f t="shared" ref="F5:L5" si="4">E5+1</f>
        <v>2</v>
      </c>
      <c r="G5" s="1013">
        <f t="shared" si="4"/>
        <v>3</v>
      </c>
      <c r="H5" s="1013">
        <f t="shared" si="4"/>
        <v>4</v>
      </c>
      <c r="I5" s="1013">
        <f t="shared" si="4"/>
        <v>5</v>
      </c>
      <c r="J5" s="1013">
        <f t="shared" si="4"/>
        <v>6</v>
      </c>
      <c r="K5" s="1013">
        <f t="shared" si="4"/>
        <v>7</v>
      </c>
      <c r="L5" s="1013">
        <f t="shared" si="4"/>
        <v>8</v>
      </c>
      <c r="M5" s="1013">
        <f t="shared" ref="M5" si="5">L5+1</f>
        <v>9</v>
      </c>
      <c r="N5" s="1013">
        <f>M5+1</f>
        <v>10</v>
      </c>
      <c r="O5" s="1013">
        <f t="shared" ref="O5:AQ5" si="6">N5+1</f>
        <v>11</v>
      </c>
      <c r="P5" s="1013">
        <f t="shared" si="6"/>
        <v>12</v>
      </c>
      <c r="Q5" s="1013">
        <f t="shared" si="6"/>
        <v>13</v>
      </c>
      <c r="R5" s="1013">
        <f t="shared" si="6"/>
        <v>14</v>
      </c>
      <c r="S5" s="1013">
        <f t="shared" si="6"/>
        <v>15</v>
      </c>
      <c r="T5" s="1013">
        <f t="shared" si="6"/>
        <v>16</v>
      </c>
      <c r="U5" s="1013">
        <f t="shared" si="6"/>
        <v>17</v>
      </c>
      <c r="V5" s="1013">
        <f t="shared" si="6"/>
        <v>18</v>
      </c>
      <c r="W5" s="1013">
        <f t="shared" si="6"/>
        <v>19</v>
      </c>
      <c r="X5" s="1013">
        <f t="shared" si="6"/>
        <v>20</v>
      </c>
      <c r="Y5" s="1013">
        <f t="shared" si="6"/>
        <v>21</v>
      </c>
      <c r="Z5" s="1013">
        <f t="shared" si="6"/>
        <v>22</v>
      </c>
      <c r="AA5" s="1013">
        <f t="shared" si="6"/>
        <v>23</v>
      </c>
      <c r="AB5" s="1013">
        <f t="shared" si="6"/>
        <v>24</v>
      </c>
      <c r="AC5" s="1013">
        <f t="shared" si="6"/>
        <v>25</v>
      </c>
      <c r="AD5" s="1013">
        <f t="shared" si="6"/>
        <v>26</v>
      </c>
      <c r="AE5" s="1013">
        <f t="shared" si="6"/>
        <v>27</v>
      </c>
      <c r="AF5" s="1013">
        <f t="shared" si="6"/>
        <v>28</v>
      </c>
      <c r="AG5" s="1013">
        <f t="shared" si="6"/>
        <v>29</v>
      </c>
      <c r="AH5" s="1013">
        <f t="shared" si="6"/>
        <v>30</v>
      </c>
      <c r="AI5" s="1013">
        <f t="shared" si="6"/>
        <v>31</v>
      </c>
      <c r="AJ5" s="1013">
        <f t="shared" si="6"/>
        <v>32</v>
      </c>
      <c r="AK5" s="1013">
        <f t="shared" si="6"/>
        <v>33</v>
      </c>
      <c r="AL5" s="1013">
        <f t="shared" si="6"/>
        <v>34</v>
      </c>
      <c r="AM5" s="1013">
        <f t="shared" si="6"/>
        <v>35</v>
      </c>
      <c r="AN5" s="1013">
        <f t="shared" si="6"/>
        <v>36</v>
      </c>
      <c r="AO5" s="1013">
        <f t="shared" si="6"/>
        <v>37</v>
      </c>
      <c r="AP5" s="1013">
        <f t="shared" si="6"/>
        <v>38</v>
      </c>
      <c r="AQ5" s="1014">
        <f t="shared" si="6"/>
        <v>39</v>
      </c>
    </row>
    <row r="6" spans="2:43" ht="19.95" customHeight="1" thickTop="1" x14ac:dyDescent="0.3">
      <c r="B6" s="981" t="s">
        <v>413</v>
      </c>
      <c r="C6" s="1023" t="s">
        <v>312</v>
      </c>
      <c r="D6" s="1015" t="s">
        <v>577</v>
      </c>
      <c r="E6" s="989">
        <v>415.8</v>
      </c>
      <c r="F6" s="990">
        <v>415.8</v>
      </c>
      <c r="G6" s="990">
        <v>415.8</v>
      </c>
      <c r="H6" s="990">
        <v>415.8</v>
      </c>
      <c r="I6" s="990">
        <v>415.8</v>
      </c>
      <c r="J6" s="990">
        <v>415.8</v>
      </c>
      <c r="K6" s="990">
        <v>415.8</v>
      </c>
      <c r="L6" s="990">
        <v>415.8</v>
      </c>
      <c r="M6" s="990">
        <v>415.8</v>
      </c>
      <c r="N6" s="991">
        <v>415.8</v>
      </c>
      <c r="O6" s="991">
        <f>N6*1.05</f>
        <v>436.59000000000003</v>
      </c>
      <c r="P6" s="991">
        <f t="shared" ref="P6:AQ6" si="7">O6</f>
        <v>436.59000000000003</v>
      </c>
      <c r="Q6" s="991">
        <f t="shared" si="7"/>
        <v>436.59000000000003</v>
      </c>
      <c r="R6" s="991">
        <f t="shared" si="7"/>
        <v>436.59000000000003</v>
      </c>
      <c r="S6" s="991">
        <f t="shared" si="7"/>
        <v>436.59000000000003</v>
      </c>
      <c r="T6" s="991">
        <f t="shared" si="7"/>
        <v>436.59000000000003</v>
      </c>
      <c r="U6" s="991">
        <f t="shared" si="7"/>
        <v>436.59000000000003</v>
      </c>
      <c r="V6" s="991">
        <f t="shared" si="7"/>
        <v>436.59000000000003</v>
      </c>
      <c r="W6" s="991">
        <f t="shared" si="7"/>
        <v>436.59000000000003</v>
      </c>
      <c r="X6" s="991">
        <f t="shared" si="7"/>
        <v>436.59000000000003</v>
      </c>
      <c r="Y6" s="991">
        <f t="shared" si="7"/>
        <v>436.59000000000003</v>
      </c>
      <c r="Z6" s="991">
        <f t="shared" si="7"/>
        <v>436.59000000000003</v>
      </c>
      <c r="AA6" s="991">
        <f t="shared" si="7"/>
        <v>436.59000000000003</v>
      </c>
      <c r="AB6" s="991">
        <f t="shared" si="7"/>
        <v>436.59000000000003</v>
      </c>
      <c r="AC6" s="991">
        <f t="shared" si="7"/>
        <v>436.59000000000003</v>
      </c>
      <c r="AD6" s="991">
        <f t="shared" si="7"/>
        <v>436.59000000000003</v>
      </c>
      <c r="AE6" s="991">
        <f t="shared" si="7"/>
        <v>436.59000000000003</v>
      </c>
      <c r="AF6" s="991">
        <f t="shared" si="7"/>
        <v>436.59000000000003</v>
      </c>
      <c r="AG6" s="991">
        <f t="shared" si="7"/>
        <v>436.59000000000003</v>
      </c>
      <c r="AH6" s="991">
        <f t="shared" si="7"/>
        <v>436.59000000000003</v>
      </c>
      <c r="AI6" s="991">
        <f t="shared" si="7"/>
        <v>436.59000000000003</v>
      </c>
      <c r="AJ6" s="991">
        <f t="shared" si="7"/>
        <v>436.59000000000003</v>
      </c>
      <c r="AK6" s="991">
        <f t="shared" si="7"/>
        <v>436.59000000000003</v>
      </c>
      <c r="AL6" s="991">
        <f t="shared" si="7"/>
        <v>436.59000000000003</v>
      </c>
      <c r="AM6" s="991">
        <f t="shared" si="7"/>
        <v>436.59000000000003</v>
      </c>
      <c r="AN6" s="991">
        <f t="shared" si="7"/>
        <v>436.59000000000003</v>
      </c>
      <c r="AO6" s="991">
        <f t="shared" si="7"/>
        <v>436.59000000000003</v>
      </c>
      <c r="AP6" s="991">
        <f t="shared" si="7"/>
        <v>436.59000000000003</v>
      </c>
      <c r="AQ6" s="992">
        <f t="shared" si="7"/>
        <v>436.59000000000003</v>
      </c>
    </row>
    <row r="7" spans="2:43" ht="19.95" customHeight="1" x14ac:dyDescent="0.3">
      <c r="B7" s="979"/>
      <c r="C7" s="987"/>
      <c r="D7" s="1016" t="s">
        <v>578</v>
      </c>
      <c r="E7" s="993">
        <v>297.79199999999997</v>
      </c>
      <c r="F7" s="994">
        <v>297.79199999999997</v>
      </c>
      <c r="G7" s="994">
        <v>297.79199999999997</v>
      </c>
      <c r="H7" s="994">
        <v>297.79199999999997</v>
      </c>
      <c r="I7" s="994">
        <v>297.79199999999997</v>
      </c>
      <c r="J7" s="994">
        <v>297.79199999999997</v>
      </c>
      <c r="K7" s="994">
        <v>297.79199999999997</v>
      </c>
      <c r="L7" s="994">
        <v>297.79199999999997</v>
      </c>
      <c r="M7" s="994">
        <v>297.79199999999997</v>
      </c>
      <c r="N7" s="995">
        <v>297.79199999999997</v>
      </c>
      <c r="O7" s="995">
        <f>N7*1.005</f>
        <v>299.28095999999994</v>
      </c>
      <c r="P7" s="995">
        <f t="shared" ref="P7:AQ7" si="8">O7*1.005</f>
        <v>300.77736479999993</v>
      </c>
      <c r="Q7" s="995">
        <f t="shared" si="8"/>
        <v>302.28125162399988</v>
      </c>
      <c r="R7" s="995">
        <f t="shared" si="8"/>
        <v>303.79265788211984</v>
      </c>
      <c r="S7" s="995">
        <f t="shared" si="8"/>
        <v>305.31162117153042</v>
      </c>
      <c r="T7" s="995">
        <f t="shared" si="8"/>
        <v>306.83817927738806</v>
      </c>
      <c r="U7" s="995">
        <f t="shared" si="8"/>
        <v>308.37237017377498</v>
      </c>
      <c r="V7" s="995">
        <f t="shared" si="8"/>
        <v>309.91423202464381</v>
      </c>
      <c r="W7" s="995">
        <f t="shared" si="8"/>
        <v>311.46380318476702</v>
      </c>
      <c r="X7" s="995">
        <f t="shared" si="8"/>
        <v>313.0211222006908</v>
      </c>
      <c r="Y7" s="995">
        <f t="shared" si="8"/>
        <v>314.58622781169424</v>
      </c>
      <c r="Z7" s="995">
        <f t="shared" si="8"/>
        <v>316.15915895075267</v>
      </c>
      <c r="AA7" s="995">
        <f t="shared" si="8"/>
        <v>317.7399547455064</v>
      </c>
      <c r="AB7" s="995">
        <f t="shared" si="8"/>
        <v>319.32865451923391</v>
      </c>
      <c r="AC7" s="995">
        <f t="shared" si="8"/>
        <v>320.92529779183002</v>
      </c>
      <c r="AD7" s="995">
        <f t="shared" si="8"/>
        <v>322.52992428078915</v>
      </c>
      <c r="AE7" s="995">
        <f t="shared" si="8"/>
        <v>324.14257390219308</v>
      </c>
      <c r="AF7" s="995">
        <f t="shared" si="8"/>
        <v>325.76328677170403</v>
      </c>
      <c r="AG7" s="995">
        <f t="shared" si="8"/>
        <v>327.39210320556253</v>
      </c>
      <c r="AH7" s="995">
        <f t="shared" si="8"/>
        <v>329.02906372159032</v>
      </c>
      <c r="AI7" s="995">
        <f t="shared" si="8"/>
        <v>330.67420904019826</v>
      </c>
      <c r="AJ7" s="995">
        <f t="shared" si="8"/>
        <v>332.32758008539923</v>
      </c>
      <c r="AK7" s="995">
        <f t="shared" si="8"/>
        <v>333.9892179858262</v>
      </c>
      <c r="AL7" s="995">
        <f t="shared" si="8"/>
        <v>335.65916407575531</v>
      </c>
      <c r="AM7" s="995">
        <f t="shared" si="8"/>
        <v>337.33745989613408</v>
      </c>
      <c r="AN7" s="995">
        <f t="shared" si="8"/>
        <v>339.02414719561472</v>
      </c>
      <c r="AO7" s="995">
        <f t="shared" si="8"/>
        <v>340.71926793159275</v>
      </c>
      <c r="AP7" s="995">
        <f t="shared" si="8"/>
        <v>342.42286427125066</v>
      </c>
      <c r="AQ7" s="995">
        <f t="shared" si="8"/>
        <v>344.1349785926069</v>
      </c>
    </row>
    <row r="8" spans="2:43" ht="19.95" customHeight="1" x14ac:dyDescent="0.3">
      <c r="B8" s="979"/>
      <c r="C8" s="987"/>
      <c r="D8" s="1017" t="s">
        <v>576</v>
      </c>
      <c r="E8" s="1034">
        <v>0</v>
      </c>
      <c r="F8" s="996">
        <v>0</v>
      </c>
      <c r="G8" s="996">
        <v>0</v>
      </c>
      <c r="H8" s="996">
        <v>43.2</v>
      </c>
      <c r="I8" s="996">
        <v>0</v>
      </c>
      <c r="J8" s="996">
        <f>35.64</f>
        <v>35.64</v>
      </c>
      <c r="K8" s="996">
        <f>156.2</f>
        <v>156.19999999999999</v>
      </c>
      <c r="L8" s="996">
        <v>33</v>
      </c>
      <c r="M8" s="1035">
        <v>0</v>
      </c>
      <c r="N8" s="996">
        <v>0</v>
      </c>
      <c r="O8" s="996">
        <v>0</v>
      </c>
      <c r="P8" s="996">
        <v>0</v>
      </c>
      <c r="Q8" s="996">
        <v>0</v>
      </c>
      <c r="R8" s="996">
        <v>0</v>
      </c>
      <c r="S8" s="996">
        <v>0</v>
      </c>
      <c r="T8" s="996">
        <v>0</v>
      </c>
      <c r="U8" s="996">
        <v>0</v>
      </c>
      <c r="V8" s="996">
        <v>0</v>
      </c>
      <c r="W8" s="996">
        <v>0</v>
      </c>
      <c r="X8" s="996">
        <v>0</v>
      </c>
      <c r="Y8" s="996">
        <v>0</v>
      </c>
      <c r="Z8" s="996">
        <v>0</v>
      </c>
      <c r="AA8" s="996">
        <v>0</v>
      </c>
      <c r="AB8" s="996">
        <v>0</v>
      </c>
      <c r="AC8" s="996">
        <v>0</v>
      </c>
      <c r="AD8" s="996">
        <v>0</v>
      </c>
      <c r="AE8" s="996">
        <v>0</v>
      </c>
      <c r="AF8" s="996">
        <v>0</v>
      </c>
      <c r="AG8" s="996">
        <v>0</v>
      </c>
      <c r="AH8" s="996">
        <v>0</v>
      </c>
      <c r="AI8" s="996">
        <v>0</v>
      </c>
      <c r="AJ8" s="996">
        <v>0</v>
      </c>
      <c r="AK8" s="996">
        <v>0</v>
      </c>
      <c r="AL8" s="996">
        <v>0</v>
      </c>
      <c r="AM8" s="996">
        <v>0</v>
      </c>
      <c r="AN8" s="996">
        <v>0</v>
      </c>
      <c r="AO8" s="996">
        <v>0</v>
      </c>
      <c r="AP8" s="996">
        <v>0</v>
      </c>
      <c r="AQ8" s="997">
        <v>0</v>
      </c>
    </row>
    <row r="9" spans="2:43" ht="19.95" customHeight="1" x14ac:dyDescent="0.3">
      <c r="B9" s="979"/>
      <c r="C9" s="1024" t="s">
        <v>329</v>
      </c>
      <c r="D9" s="1018" t="s">
        <v>570</v>
      </c>
      <c r="E9" s="998">
        <v>0</v>
      </c>
      <c r="F9" s="999">
        <v>0</v>
      </c>
      <c r="G9" s="999">
        <v>0</v>
      </c>
      <c r="H9" s="999">
        <v>0</v>
      </c>
      <c r="I9" s="999">
        <v>0</v>
      </c>
      <c r="J9" s="999">
        <v>0</v>
      </c>
      <c r="K9" s="999">
        <v>0</v>
      </c>
      <c r="L9" s="999">
        <v>0</v>
      </c>
      <c r="M9" s="999">
        <v>0</v>
      </c>
      <c r="N9" s="999">
        <v>22111</v>
      </c>
      <c r="O9" s="999">
        <v>6410</v>
      </c>
      <c r="P9" s="999">
        <v>0</v>
      </c>
      <c r="Q9" s="999">
        <v>61</v>
      </c>
      <c r="R9" s="999">
        <v>7580</v>
      </c>
      <c r="S9" s="999">
        <v>61</v>
      </c>
      <c r="T9" s="999">
        <v>8510</v>
      </c>
      <c r="U9" s="999">
        <v>0</v>
      </c>
      <c r="V9" s="999">
        <v>61</v>
      </c>
      <c r="W9" s="999">
        <v>7580</v>
      </c>
      <c r="X9" s="999">
        <v>12370</v>
      </c>
      <c r="Y9" s="999">
        <v>61</v>
      </c>
      <c r="Z9" s="999">
        <v>0</v>
      </c>
      <c r="AA9" s="999">
        <v>1760</v>
      </c>
      <c r="AB9" s="999">
        <v>7641</v>
      </c>
      <c r="AC9" s="999">
        <v>0</v>
      </c>
      <c r="AD9" s="999">
        <v>33800</v>
      </c>
      <c r="AE9" s="999">
        <v>0</v>
      </c>
      <c r="AF9" s="999">
        <v>0</v>
      </c>
      <c r="AG9" s="999">
        <v>0</v>
      </c>
      <c r="AH9" s="999">
        <v>0</v>
      </c>
      <c r="AI9" s="999">
        <v>0</v>
      </c>
      <c r="AJ9" s="999">
        <v>0</v>
      </c>
      <c r="AK9" s="999">
        <v>0</v>
      </c>
      <c r="AL9" s="999">
        <v>0</v>
      </c>
      <c r="AM9" s="999">
        <v>0</v>
      </c>
      <c r="AN9" s="999">
        <v>0</v>
      </c>
      <c r="AO9" s="999">
        <v>0</v>
      </c>
      <c r="AP9" s="999">
        <v>0</v>
      </c>
      <c r="AQ9" s="1000">
        <v>0</v>
      </c>
    </row>
    <row r="10" spans="2:43" ht="19.95" customHeight="1" thickBot="1" x14ac:dyDescent="0.35">
      <c r="B10" s="979"/>
      <c r="C10" s="987"/>
      <c r="D10" s="1019" t="s">
        <v>571</v>
      </c>
      <c r="E10" s="1001">
        <v>0</v>
      </c>
      <c r="F10" s="1002">
        <v>0</v>
      </c>
      <c r="G10" s="1002">
        <v>0</v>
      </c>
      <c r="H10" s="1002">
        <v>0</v>
      </c>
      <c r="I10" s="1002">
        <v>0</v>
      </c>
      <c r="J10" s="1002">
        <v>0</v>
      </c>
      <c r="K10" s="1002">
        <v>0</v>
      </c>
      <c r="L10" s="1002">
        <v>3080</v>
      </c>
      <c r="M10" s="1002">
        <v>0</v>
      </c>
      <c r="N10" s="1002">
        <v>0</v>
      </c>
      <c r="O10" s="1002">
        <v>0</v>
      </c>
      <c r="P10" s="1002">
        <v>0</v>
      </c>
      <c r="Q10" s="1002">
        <v>0</v>
      </c>
      <c r="R10" s="1002">
        <v>0</v>
      </c>
      <c r="S10" s="1002">
        <v>0</v>
      </c>
      <c r="T10" s="1002">
        <v>0</v>
      </c>
      <c r="U10" s="1002">
        <v>0</v>
      </c>
      <c r="V10" s="1002">
        <v>0</v>
      </c>
      <c r="W10" s="1002">
        <v>0</v>
      </c>
      <c r="X10" s="1002">
        <v>0</v>
      </c>
      <c r="Y10" s="1002">
        <v>0</v>
      </c>
      <c r="Z10" s="1002">
        <v>0</v>
      </c>
      <c r="AA10" s="1002">
        <v>0</v>
      </c>
      <c r="AB10" s="1002">
        <v>0</v>
      </c>
      <c r="AC10" s="1002">
        <v>0</v>
      </c>
      <c r="AD10" s="1002">
        <v>0</v>
      </c>
      <c r="AE10" s="1002">
        <v>0</v>
      </c>
      <c r="AF10" s="1002">
        <v>0</v>
      </c>
      <c r="AG10" s="1002">
        <v>0</v>
      </c>
      <c r="AH10" s="1002">
        <v>0</v>
      </c>
      <c r="AI10" s="1002">
        <v>54000</v>
      </c>
      <c r="AJ10" s="1002">
        <v>0</v>
      </c>
      <c r="AK10" s="1002">
        <v>0</v>
      </c>
      <c r="AL10" s="1002">
        <v>0</v>
      </c>
      <c r="AM10" s="1002">
        <v>0</v>
      </c>
      <c r="AN10" s="1002">
        <v>0</v>
      </c>
      <c r="AO10" s="1002">
        <v>0</v>
      </c>
      <c r="AP10" s="1002">
        <v>0</v>
      </c>
      <c r="AQ10" s="1003">
        <v>0</v>
      </c>
    </row>
    <row r="11" spans="2:43" ht="19.95" customHeight="1" thickTop="1" thickBot="1" x14ac:dyDescent="0.35">
      <c r="B11" s="980"/>
      <c r="C11" s="1025"/>
      <c r="D11" s="1020" t="s">
        <v>573</v>
      </c>
      <c r="E11" s="1004">
        <f>E6+E7+E8+E9+E10</f>
        <v>713.59199999999998</v>
      </c>
      <c r="F11" s="1005">
        <f>E11+F6+F7+F8+F9+F10</f>
        <v>1427.184</v>
      </c>
      <c r="G11" s="1005">
        <f t="shared" ref="G11:AQ11" si="9">F11+G6+G7+G8+G9+G10</f>
        <v>2140.7759999999998</v>
      </c>
      <c r="H11" s="1005">
        <f t="shared" si="9"/>
        <v>2897.5679999999998</v>
      </c>
      <c r="I11" s="1005">
        <f t="shared" si="9"/>
        <v>3611.16</v>
      </c>
      <c r="J11" s="1005">
        <f t="shared" si="9"/>
        <v>4360.3920000000007</v>
      </c>
      <c r="K11" s="1005">
        <f t="shared" si="9"/>
        <v>5230.1840000000011</v>
      </c>
      <c r="L11" s="1005">
        <f t="shared" si="9"/>
        <v>9056.7760000000017</v>
      </c>
      <c r="M11" s="1005">
        <f t="shared" si="9"/>
        <v>9770.3680000000004</v>
      </c>
      <c r="N11" s="1005">
        <f t="shared" si="9"/>
        <v>32594.959999999999</v>
      </c>
      <c r="O11" s="1005">
        <f t="shared" si="9"/>
        <v>39740.830959999992</v>
      </c>
      <c r="P11" s="1005">
        <f t="shared" si="9"/>
        <v>40478.198324799989</v>
      </c>
      <c r="Q11" s="1005">
        <f t="shared" si="9"/>
        <v>41278.069576423986</v>
      </c>
      <c r="R11" s="1005">
        <f t="shared" si="9"/>
        <v>49598.452234306103</v>
      </c>
      <c r="S11" s="1005">
        <f t="shared" si="9"/>
        <v>50401.353855477631</v>
      </c>
      <c r="T11" s="1005">
        <f t="shared" si="9"/>
        <v>59654.782034755015</v>
      </c>
      <c r="U11" s="1005">
        <f t="shared" si="9"/>
        <v>60399.744404928788</v>
      </c>
      <c r="V11" s="1005">
        <f t="shared" si="9"/>
        <v>61207.248636953431</v>
      </c>
      <c r="W11" s="1005">
        <f t="shared" si="9"/>
        <v>69535.302440138184</v>
      </c>
      <c r="X11" s="1005">
        <f t="shared" si="9"/>
        <v>82654.913562338872</v>
      </c>
      <c r="Y11" s="1005">
        <f t="shared" si="9"/>
        <v>83467.089790150567</v>
      </c>
      <c r="Z11" s="1005">
        <f t="shared" si="9"/>
        <v>84219.838949101322</v>
      </c>
      <c r="AA11" s="1005">
        <f t="shared" si="9"/>
        <v>86734.168903846832</v>
      </c>
      <c r="AB11" s="1005">
        <f t="shared" si="9"/>
        <v>95131.087558366067</v>
      </c>
      <c r="AC11" s="1005">
        <f t="shared" si="9"/>
        <v>95888.602856157901</v>
      </c>
      <c r="AD11" s="1005">
        <f t="shared" si="9"/>
        <v>130447.72278043869</v>
      </c>
      <c r="AE11" s="1005">
        <f t="shared" si="9"/>
        <v>131208.45535434087</v>
      </c>
      <c r="AF11" s="1005">
        <f t="shared" si="9"/>
        <v>131970.80864111258</v>
      </c>
      <c r="AG11" s="1005">
        <f t="shared" si="9"/>
        <v>132734.79074431813</v>
      </c>
      <c r="AH11" s="1005">
        <f t="shared" si="9"/>
        <v>133500.40980803972</v>
      </c>
      <c r="AI11" s="1005">
        <f t="shared" si="9"/>
        <v>188267.67401707993</v>
      </c>
      <c r="AJ11" s="1005">
        <f t="shared" si="9"/>
        <v>189036.59159716533</v>
      </c>
      <c r="AK11" s="1005">
        <f t="shared" si="9"/>
        <v>189807.17081515116</v>
      </c>
      <c r="AL11" s="1005">
        <f t="shared" si="9"/>
        <v>190579.41997922692</v>
      </c>
      <c r="AM11" s="1005">
        <f t="shared" si="9"/>
        <v>191353.34743912306</v>
      </c>
      <c r="AN11" s="1005">
        <f t="shared" si="9"/>
        <v>192128.96158631868</v>
      </c>
      <c r="AO11" s="1005">
        <f t="shared" si="9"/>
        <v>192906.27085425027</v>
      </c>
      <c r="AP11" s="1005">
        <f t="shared" si="9"/>
        <v>193685.2837185215</v>
      </c>
      <c r="AQ11" s="1006">
        <f t="shared" si="9"/>
        <v>194466.0086971141</v>
      </c>
    </row>
    <row r="12" spans="2:43" ht="19.95" customHeight="1" x14ac:dyDescent="0.3">
      <c r="B12" s="979" t="s">
        <v>415</v>
      </c>
      <c r="C12" s="987" t="s">
        <v>312</v>
      </c>
      <c r="D12" s="1021" t="s">
        <v>572</v>
      </c>
      <c r="E12" s="1032">
        <v>3174</v>
      </c>
      <c r="F12" s="1027">
        <v>3174</v>
      </c>
      <c r="G12" s="1027">
        <v>3174</v>
      </c>
      <c r="H12" s="1027">
        <v>3834.6</v>
      </c>
      <c r="I12" s="1027">
        <v>2191.1999999999998</v>
      </c>
      <c r="J12" s="1027">
        <v>2191.1999999999998</v>
      </c>
      <c r="K12" s="1027">
        <v>2116.8000000000002</v>
      </c>
      <c r="L12" s="1027">
        <v>1982.4</v>
      </c>
      <c r="M12" s="1027">
        <v>713.59199999999998</v>
      </c>
      <c r="N12" s="1027">
        <f>M12</f>
        <v>713.59199999999998</v>
      </c>
      <c r="O12" s="1027">
        <f>N12+(O7*0.005)</f>
        <v>715.08840480000003</v>
      </c>
      <c r="P12" s="1027">
        <f t="shared" ref="P12:AQ12" si="10">O12</f>
        <v>715.08840480000003</v>
      </c>
      <c r="Q12" s="1027">
        <f t="shared" si="10"/>
        <v>715.08840480000003</v>
      </c>
      <c r="R12" s="1027">
        <f t="shared" si="10"/>
        <v>715.08840480000003</v>
      </c>
      <c r="S12" s="1027">
        <f t="shared" si="10"/>
        <v>715.08840480000003</v>
      </c>
      <c r="T12" s="1027">
        <f t="shared" si="10"/>
        <v>715.08840480000003</v>
      </c>
      <c r="U12" s="1027">
        <f t="shared" si="10"/>
        <v>715.08840480000003</v>
      </c>
      <c r="V12" s="1027">
        <f t="shared" si="10"/>
        <v>715.08840480000003</v>
      </c>
      <c r="W12" s="1027">
        <f t="shared" si="10"/>
        <v>715.08840480000003</v>
      </c>
      <c r="X12" s="1027">
        <f t="shared" si="10"/>
        <v>715.08840480000003</v>
      </c>
      <c r="Y12" s="1027">
        <f t="shared" si="10"/>
        <v>715.08840480000003</v>
      </c>
      <c r="Z12" s="1027">
        <f t="shared" si="10"/>
        <v>715.08840480000003</v>
      </c>
      <c r="AA12" s="1027">
        <f t="shared" si="10"/>
        <v>715.08840480000003</v>
      </c>
      <c r="AB12" s="1027">
        <f t="shared" si="10"/>
        <v>715.08840480000003</v>
      </c>
      <c r="AC12" s="1027">
        <f t="shared" si="10"/>
        <v>715.08840480000003</v>
      </c>
      <c r="AD12" s="1027">
        <f t="shared" si="10"/>
        <v>715.08840480000003</v>
      </c>
      <c r="AE12" s="1027">
        <f t="shared" si="10"/>
        <v>715.08840480000003</v>
      </c>
      <c r="AF12" s="1027">
        <f t="shared" si="10"/>
        <v>715.08840480000003</v>
      </c>
      <c r="AG12" s="1027">
        <f t="shared" si="10"/>
        <v>715.08840480000003</v>
      </c>
      <c r="AH12" s="1027">
        <f t="shared" si="10"/>
        <v>715.08840480000003</v>
      </c>
      <c r="AI12" s="1027">
        <f t="shared" si="10"/>
        <v>715.08840480000003</v>
      </c>
      <c r="AJ12" s="1027">
        <f t="shared" si="10"/>
        <v>715.08840480000003</v>
      </c>
      <c r="AK12" s="1027">
        <f t="shared" si="10"/>
        <v>715.08840480000003</v>
      </c>
      <c r="AL12" s="1027">
        <f t="shared" si="10"/>
        <v>715.08840480000003</v>
      </c>
      <c r="AM12" s="1027">
        <f t="shared" si="10"/>
        <v>715.08840480000003</v>
      </c>
      <c r="AN12" s="1027">
        <f t="shared" si="10"/>
        <v>715.08840480000003</v>
      </c>
      <c r="AO12" s="1027">
        <f t="shared" si="10"/>
        <v>715.08840480000003</v>
      </c>
      <c r="AP12" s="1027">
        <f t="shared" si="10"/>
        <v>715.08840480000003</v>
      </c>
      <c r="AQ12" s="1036">
        <f t="shared" si="10"/>
        <v>715.08840480000003</v>
      </c>
    </row>
    <row r="13" spans="2:43" ht="19.95" customHeight="1" thickBot="1" x14ac:dyDescent="0.35">
      <c r="B13" s="979"/>
      <c r="C13" s="1028" t="s">
        <v>583</v>
      </c>
      <c r="D13" s="1029" t="s">
        <v>572</v>
      </c>
      <c r="E13" s="1033">
        <v>2351.4</v>
      </c>
      <c r="F13" s="1030">
        <v>2722</v>
      </c>
      <c r="G13" s="1030">
        <v>2553</v>
      </c>
      <c r="H13" s="1030">
        <v>1717.9</v>
      </c>
      <c r="I13" s="1030">
        <v>3255.3110000000001</v>
      </c>
      <c r="J13" s="1030">
        <v>3233.8</v>
      </c>
      <c r="K13" s="1030">
        <v>2990.2</v>
      </c>
      <c r="L13" s="1030">
        <v>2836.326</v>
      </c>
      <c r="M13" s="1030">
        <v>3900</v>
      </c>
      <c r="N13" s="1030">
        <f>M13</f>
        <v>3900</v>
      </c>
      <c r="O13" s="1030">
        <f t="shared" ref="O13:AP13" si="11">N13</f>
        <v>3900</v>
      </c>
      <c r="P13" s="1030">
        <f t="shared" si="11"/>
        <v>3900</v>
      </c>
      <c r="Q13" s="1030">
        <f t="shared" si="11"/>
        <v>3900</v>
      </c>
      <c r="R13" s="1030">
        <f t="shared" si="11"/>
        <v>3900</v>
      </c>
      <c r="S13" s="1030">
        <f t="shared" si="11"/>
        <v>3900</v>
      </c>
      <c r="T13" s="1030">
        <f t="shared" si="11"/>
        <v>3900</v>
      </c>
      <c r="U13" s="1030">
        <f t="shared" si="11"/>
        <v>3900</v>
      </c>
      <c r="V13" s="1030">
        <f t="shared" si="11"/>
        <v>3900</v>
      </c>
      <c r="W13" s="1030">
        <f t="shared" si="11"/>
        <v>3900</v>
      </c>
      <c r="X13" s="1030">
        <f t="shared" si="11"/>
        <v>3900</v>
      </c>
      <c r="Y13" s="1030">
        <f t="shared" si="11"/>
        <v>3900</v>
      </c>
      <c r="Z13" s="1030">
        <f t="shared" si="11"/>
        <v>3900</v>
      </c>
      <c r="AA13" s="1030">
        <f t="shared" si="11"/>
        <v>3900</v>
      </c>
      <c r="AB13" s="1030">
        <f t="shared" si="11"/>
        <v>3900</v>
      </c>
      <c r="AC13" s="1030">
        <f t="shared" si="11"/>
        <v>3900</v>
      </c>
      <c r="AD13" s="1030">
        <f t="shared" si="11"/>
        <v>3900</v>
      </c>
      <c r="AE13" s="1030">
        <f t="shared" si="11"/>
        <v>3900</v>
      </c>
      <c r="AF13" s="1030">
        <f t="shared" si="11"/>
        <v>3900</v>
      </c>
      <c r="AG13" s="1030">
        <f t="shared" si="11"/>
        <v>3900</v>
      </c>
      <c r="AH13" s="1030">
        <f t="shared" si="11"/>
        <v>3900</v>
      </c>
      <c r="AI13" s="1030">
        <f t="shared" si="11"/>
        <v>3900</v>
      </c>
      <c r="AJ13" s="1030">
        <f t="shared" si="11"/>
        <v>3900</v>
      </c>
      <c r="AK13" s="1030">
        <f t="shared" si="11"/>
        <v>3900</v>
      </c>
      <c r="AL13" s="1030">
        <f t="shared" si="11"/>
        <v>3900</v>
      </c>
      <c r="AM13" s="1030">
        <f t="shared" si="11"/>
        <v>3900</v>
      </c>
      <c r="AN13" s="1030">
        <f t="shared" si="11"/>
        <v>3900</v>
      </c>
      <c r="AO13" s="1030">
        <f t="shared" si="11"/>
        <v>3900</v>
      </c>
      <c r="AP13" s="1030">
        <f t="shared" si="11"/>
        <v>3900</v>
      </c>
      <c r="AQ13" s="1031">
        <f>AP13</f>
        <v>3900</v>
      </c>
    </row>
    <row r="14" spans="2:43" ht="19.95" customHeight="1" thickTop="1" thickBot="1" x14ac:dyDescent="0.35">
      <c r="B14" s="979"/>
      <c r="C14" s="987"/>
      <c r="D14" s="1021" t="s">
        <v>573</v>
      </c>
      <c r="E14" s="1007">
        <f>E12+E13</f>
        <v>5525.4</v>
      </c>
      <c r="F14" s="988">
        <f>E14+F12+F13</f>
        <v>11421.4</v>
      </c>
      <c r="G14" s="988">
        <f t="shared" ref="G14:AQ14" si="12">F14+G12+G13</f>
        <v>17148.400000000001</v>
      </c>
      <c r="H14" s="988">
        <f t="shared" si="12"/>
        <v>22700.9</v>
      </c>
      <c r="I14" s="988">
        <f t="shared" si="12"/>
        <v>28147.411000000004</v>
      </c>
      <c r="J14" s="988">
        <f t="shared" si="12"/>
        <v>33572.411000000007</v>
      </c>
      <c r="K14" s="988">
        <f t="shared" si="12"/>
        <v>38679.411000000007</v>
      </c>
      <c r="L14" s="988">
        <f t="shared" si="12"/>
        <v>43498.13700000001</v>
      </c>
      <c r="M14" s="988">
        <f t="shared" si="12"/>
        <v>48111.729000000007</v>
      </c>
      <c r="N14" s="988">
        <f t="shared" si="12"/>
        <v>52725.321000000004</v>
      </c>
      <c r="O14" s="988">
        <f t="shared" si="12"/>
        <v>57340.409404800004</v>
      </c>
      <c r="P14" s="988">
        <f t="shared" si="12"/>
        <v>61955.497809600005</v>
      </c>
      <c r="Q14" s="988">
        <f t="shared" si="12"/>
        <v>66570.586214400013</v>
      </c>
      <c r="R14" s="988">
        <f t="shared" si="12"/>
        <v>71185.674619200014</v>
      </c>
      <c r="S14" s="988">
        <f t="shared" si="12"/>
        <v>75800.763024000014</v>
      </c>
      <c r="T14" s="988">
        <f t="shared" si="12"/>
        <v>80415.851428800015</v>
      </c>
      <c r="U14" s="988">
        <f t="shared" si="12"/>
        <v>85030.939833600016</v>
      </c>
      <c r="V14" s="988">
        <f t="shared" si="12"/>
        <v>89646.028238400017</v>
      </c>
      <c r="W14" s="988">
        <f t="shared" si="12"/>
        <v>94261.116643200017</v>
      </c>
      <c r="X14" s="988">
        <f t="shared" si="12"/>
        <v>98876.205048000018</v>
      </c>
      <c r="Y14" s="988">
        <f t="shared" si="12"/>
        <v>103491.29345280002</v>
      </c>
      <c r="Z14" s="988">
        <f t="shared" si="12"/>
        <v>108106.38185760002</v>
      </c>
      <c r="AA14" s="988">
        <f t="shared" si="12"/>
        <v>112721.47026240002</v>
      </c>
      <c r="AB14" s="988">
        <f t="shared" si="12"/>
        <v>117336.55866720002</v>
      </c>
      <c r="AC14" s="988">
        <f t="shared" si="12"/>
        <v>121951.64707200002</v>
      </c>
      <c r="AD14" s="988">
        <f t="shared" si="12"/>
        <v>126566.73547680002</v>
      </c>
      <c r="AE14" s="988">
        <f t="shared" si="12"/>
        <v>131181.82388160002</v>
      </c>
      <c r="AF14" s="988">
        <f t="shared" si="12"/>
        <v>135796.91228640001</v>
      </c>
      <c r="AG14" s="988">
        <f t="shared" si="12"/>
        <v>140412.0006912</v>
      </c>
      <c r="AH14" s="988">
        <f t="shared" si="12"/>
        <v>145027.08909599998</v>
      </c>
      <c r="AI14" s="988">
        <f t="shared" si="12"/>
        <v>149642.17750079997</v>
      </c>
      <c r="AJ14" s="988">
        <f t="shared" si="12"/>
        <v>154257.26590559995</v>
      </c>
      <c r="AK14" s="988">
        <f t="shared" si="12"/>
        <v>158872.35431039994</v>
      </c>
      <c r="AL14" s="988">
        <f t="shared" si="12"/>
        <v>163487.44271519993</v>
      </c>
      <c r="AM14" s="988">
        <f t="shared" si="12"/>
        <v>168102.53111999991</v>
      </c>
      <c r="AN14" s="988">
        <f t="shared" si="12"/>
        <v>172717.6195247999</v>
      </c>
      <c r="AO14" s="988">
        <f t="shared" si="12"/>
        <v>177332.70792959988</v>
      </c>
      <c r="AP14" s="988">
        <f t="shared" si="12"/>
        <v>181947.79633439987</v>
      </c>
      <c r="AQ14" s="1006">
        <f t="shared" si="12"/>
        <v>186562.88473919986</v>
      </c>
    </row>
    <row r="15" spans="2:43" ht="19.95" customHeight="1" thickBot="1" x14ac:dyDescent="0.35">
      <c r="B15" s="983" t="s">
        <v>574</v>
      </c>
      <c r="C15" s="1026" t="s">
        <v>580</v>
      </c>
      <c r="D15" s="1022" t="s">
        <v>575</v>
      </c>
      <c r="E15" s="1008">
        <f>-E11+E14</f>
        <v>4811.808</v>
      </c>
      <c r="F15" s="1009">
        <f>E14-F11+F14</f>
        <v>15519.615999999998</v>
      </c>
      <c r="G15" s="1009">
        <f t="shared" ref="G15:L15" si="13">F14-G11+G14</f>
        <v>26429.024000000001</v>
      </c>
      <c r="H15" s="1009">
        <f t="shared" si="13"/>
        <v>36951.732000000004</v>
      </c>
      <c r="I15" s="1009">
        <f t="shared" si="13"/>
        <v>47237.151000000005</v>
      </c>
      <c r="J15" s="1009">
        <f t="shared" si="13"/>
        <v>57359.430000000008</v>
      </c>
      <c r="K15" s="1009">
        <f t="shared" si="13"/>
        <v>67021.638000000006</v>
      </c>
      <c r="L15" s="1009">
        <f t="shared" si="13"/>
        <v>73120.772000000012</v>
      </c>
      <c r="M15" s="1009">
        <f>L14-M11+M14</f>
        <v>81839.498000000021</v>
      </c>
      <c r="N15" s="1009">
        <f>M14-N11+N14</f>
        <v>68242.090000000011</v>
      </c>
      <c r="O15" s="1009">
        <f>N14-O11+O14</f>
        <v>70324.899444800016</v>
      </c>
      <c r="P15" s="1009">
        <f>O15-P11+P14</f>
        <v>91802.198929600039</v>
      </c>
      <c r="Q15" s="1009">
        <f t="shared" ref="Q15:AQ15" si="14">P15-Q11+Q14</f>
        <v>117094.71556757606</v>
      </c>
      <c r="R15" s="1009">
        <f t="shared" si="14"/>
        <v>138681.93795246998</v>
      </c>
      <c r="S15" s="1009">
        <f t="shared" si="14"/>
        <v>164081.34712099237</v>
      </c>
      <c r="T15" s="1009">
        <f t="shared" si="14"/>
        <v>184842.41651503736</v>
      </c>
      <c r="U15" s="1009">
        <f t="shared" si="14"/>
        <v>209473.61194370859</v>
      </c>
      <c r="V15" s="1009">
        <f t="shared" si="14"/>
        <v>237912.39154515514</v>
      </c>
      <c r="W15" s="1009">
        <f t="shared" si="14"/>
        <v>262638.20574821695</v>
      </c>
      <c r="X15" s="1009">
        <f t="shared" si="14"/>
        <v>278859.49723387812</v>
      </c>
      <c r="Y15" s="1009">
        <f t="shared" si="14"/>
        <v>298883.70089652756</v>
      </c>
      <c r="Z15" s="1009">
        <f t="shared" si="14"/>
        <v>322770.24380502623</v>
      </c>
      <c r="AA15" s="1009">
        <f t="shared" si="14"/>
        <v>348757.5451635794</v>
      </c>
      <c r="AB15" s="1009">
        <f t="shared" si="14"/>
        <v>370963.01627241337</v>
      </c>
      <c r="AC15" s="1009">
        <f t="shared" si="14"/>
        <v>397026.06048825552</v>
      </c>
      <c r="AD15" s="1009">
        <f t="shared" si="14"/>
        <v>393145.07318461686</v>
      </c>
      <c r="AE15" s="1009">
        <f t="shared" si="14"/>
        <v>393118.44171187602</v>
      </c>
      <c r="AF15" s="1009">
        <f t="shared" si="14"/>
        <v>396944.54535716341</v>
      </c>
      <c r="AG15" s="1009">
        <f t="shared" si="14"/>
        <v>404621.75530404528</v>
      </c>
      <c r="AH15" s="1009">
        <f t="shared" si="14"/>
        <v>416148.43459200556</v>
      </c>
      <c r="AI15" s="1009">
        <f t="shared" si="14"/>
        <v>377522.93807572557</v>
      </c>
      <c r="AJ15" s="1009">
        <f t="shared" si="14"/>
        <v>342743.61238416017</v>
      </c>
      <c r="AK15" s="1009">
        <f t="shared" si="14"/>
        <v>311808.79587940895</v>
      </c>
      <c r="AL15" s="1009">
        <f t="shared" si="14"/>
        <v>284716.81861538196</v>
      </c>
      <c r="AM15" s="1009">
        <f t="shared" si="14"/>
        <v>261466.00229625881</v>
      </c>
      <c r="AN15" s="1009">
        <f t="shared" si="14"/>
        <v>242054.66023474003</v>
      </c>
      <c r="AO15" s="1009">
        <f t="shared" si="14"/>
        <v>226481.09731008965</v>
      </c>
      <c r="AP15" s="1009">
        <f t="shared" si="14"/>
        <v>214743.60992596802</v>
      </c>
      <c r="AQ15" s="1010">
        <f t="shared" si="14"/>
        <v>206840.48596805378</v>
      </c>
    </row>
    <row r="16" spans="2:43" x14ac:dyDescent="0.3">
      <c r="D16" s="4" t="s">
        <v>579</v>
      </c>
      <c r="K16" s="976" t="s">
        <v>584</v>
      </c>
    </row>
    <row r="17" spans="9:9" x14ac:dyDescent="0.3">
      <c r="I17" s="976" t="s">
        <v>581</v>
      </c>
    </row>
  </sheetData>
  <phoneticPr fontId="4"/>
  <pageMargins left="0.39370078740157483" right="0.39370078740157483" top="0.39370078740157483" bottom="0" header="0" footer="0"/>
  <pageSetup paperSize="9" scale="3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B7D4-D178-4994-8277-3A38C090F18B}">
  <sheetPr>
    <tabColor rgb="FF0000FF"/>
    <pageSetUpPr fitToPage="1"/>
  </sheetPr>
  <dimension ref="A1:Z43"/>
  <sheetViews>
    <sheetView showGridLines="0" view="pageBreakPreview" zoomScale="70" zoomScaleNormal="100" zoomScaleSheetLayoutView="70" workbookViewId="0"/>
  </sheetViews>
  <sheetFormatPr defaultColWidth="2.453125" defaultRowHeight="15" outlineLevelCol="1" x14ac:dyDescent="0.3"/>
  <cols>
    <col min="1" max="1" width="14.1796875" style="223" customWidth="1"/>
    <col min="2" max="2" width="4.26953125" style="223" customWidth="1"/>
    <col min="3" max="3" width="11.6328125" style="223" customWidth="1"/>
    <col min="4" max="4" width="3.6328125" style="224" customWidth="1"/>
    <col min="5" max="5" width="9.6328125" style="223" hidden="1" customWidth="1" outlineLevel="1"/>
    <col min="6" max="6" width="4.26953125" style="223" customWidth="1" collapsed="1"/>
    <col min="7" max="7" width="10.6328125" style="223" customWidth="1"/>
    <col min="8" max="8" width="3.6328125" style="224" customWidth="1"/>
    <col min="9" max="9" width="9.6328125" style="223" hidden="1" customWidth="1" outlineLevel="1"/>
    <col min="10" max="10" width="4.26953125" style="223" customWidth="1" collapsed="1"/>
    <col min="11" max="11" width="10.6328125" style="223" customWidth="1"/>
    <col min="12" max="12" width="3.6328125" style="224" customWidth="1"/>
    <col min="13" max="13" width="9.6328125" style="223" hidden="1" customWidth="1" outlineLevel="1"/>
    <col min="14" max="14" width="4.26953125" style="223" customWidth="1" collapsed="1"/>
    <col min="15" max="15" width="10.6328125" style="223" customWidth="1"/>
    <col min="16" max="16" width="3.6328125" style="224" customWidth="1"/>
    <col min="17" max="17" width="9.6328125" style="223" hidden="1" customWidth="1" outlineLevel="1"/>
    <col min="18" max="18" width="4.26953125" style="223" customWidth="1" collapsed="1"/>
    <col min="19" max="19" width="10.6328125" style="223" customWidth="1"/>
    <col min="20" max="20" width="3.6328125" style="224" customWidth="1"/>
    <col min="21" max="21" width="9.6328125" style="223" hidden="1" customWidth="1" outlineLevel="1"/>
    <col min="22" max="22" width="4.26953125" style="223" customWidth="1" collapsed="1"/>
    <col min="23" max="23" width="10.6328125" style="223" customWidth="1"/>
    <col min="24" max="24" width="3.6328125" style="224" customWidth="1"/>
    <col min="25" max="25" width="9.6328125" style="223" hidden="1" customWidth="1" outlineLevel="1"/>
    <col min="26" max="26" width="2.453125" style="223" collapsed="1"/>
    <col min="27" max="16384" width="2.453125" style="223"/>
  </cols>
  <sheetData>
    <row r="1" spans="1:25" ht="22.8" x14ac:dyDescent="0.3">
      <c r="A1" s="222" t="s">
        <v>134</v>
      </c>
    </row>
    <row r="2" spans="1:25" ht="10.050000000000001" customHeight="1" x14ac:dyDescent="0.3">
      <c r="A2" s="225"/>
    </row>
    <row r="3" spans="1:25" s="226" customFormat="1" ht="16.2" x14ac:dyDescent="0.3">
      <c r="A3" s="225" t="s">
        <v>135</v>
      </c>
      <c r="D3" s="227"/>
      <c r="H3" s="227"/>
      <c r="L3" s="227"/>
      <c r="P3" s="227"/>
      <c r="T3" s="227"/>
      <c r="X3" s="227"/>
    </row>
    <row r="4" spans="1:25" s="226" customFormat="1" ht="16.2" x14ac:dyDescent="0.3">
      <c r="A4" s="228" t="s">
        <v>136</v>
      </c>
      <c r="B4" s="1122" t="s">
        <v>137</v>
      </c>
      <c r="C4" s="1122"/>
      <c r="D4" s="1123"/>
      <c r="E4" s="229"/>
      <c r="F4" s="1124" t="s">
        <v>138</v>
      </c>
      <c r="G4" s="1122"/>
      <c r="H4" s="1123"/>
      <c r="I4" s="229"/>
      <c r="J4" s="1124" t="s">
        <v>139</v>
      </c>
      <c r="K4" s="1122"/>
      <c r="L4" s="1123"/>
      <c r="M4" s="229"/>
      <c r="N4" s="1124" t="s">
        <v>140</v>
      </c>
      <c r="O4" s="1122"/>
      <c r="P4" s="1123"/>
      <c r="Q4" s="229"/>
      <c r="R4" s="1125" t="s">
        <v>141</v>
      </c>
      <c r="S4" s="1125"/>
      <c r="T4" s="1125"/>
      <c r="U4" s="230"/>
      <c r="V4" s="1125" t="s">
        <v>142</v>
      </c>
      <c r="W4" s="1125"/>
      <c r="X4" s="1125"/>
      <c r="Y4" s="231"/>
    </row>
    <row r="5" spans="1:25" s="226" customFormat="1" ht="16.2" x14ac:dyDescent="0.3">
      <c r="A5" s="228" t="s">
        <v>143</v>
      </c>
      <c r="B5" s="229"/>
      <c r="C5" s="232">
        <v>14500</v>
      </c>
      <c r="D5" s="233"/>
      <c r="E5" s="229"/>
      <c r="F5" s="234"/>
      <c r="G5" s="232">
        <v>15500</v>
      </c>
      <c r="H5" s="233"/>
      <c r="I5" s="229"/>
      <c r="J5" s="234"/>
      <c r="K5" s="232">
        <v>17000</v>
      </c>
      <c r="L5" s="233"/>
      <c r="M5" s="229"/>
      <c r="N5" s="234"/>
      <c r="O5" s="232">
        <v>15000</v>
      </c>
      <c r="P5" s="233"/>
      <c r="Q5" s="229"/>
      <c r="R5" s="235"/>
      <c r="S5" s="236">
        <v>14000</v>
      </c>
      <c r="T5" s="235"/>
      <c r="U5" s="230"/>
      <c r="V5" s="235"/>
      <c r="W5" s="232">
        <v>17000</v>
      </c>
      <c r="X5" s="235"/>
      <c r="Y5" s="231"/>
    </row>
    <row r="6" spans="1:25" s="241" customFormat="1" ht="16.8" thickBot="1" x14ac:dyDescent="0.35">
      <c r="A6" s="237" t="s">
        <v>144</v>
      </c>
      <c r="B6" s="1126">
        <v>1750</v>
      </c>
      <c r="C6" s="1126"/>
      <c r="D6" s="1127"/>
      <c r="E6" s="238"/>
      <c r="F6" s="1128">
        <v>1750</v>
      </c>
      <c r="G6" s="1126"/>
      <c r="H6" s="1127"/>
      <c r="I6" s="238"/>
      <c r="J6" s="1128">
        <v>2000</v>
      </c>
      <c r="K6" s="1126"/>
      <c r="L6" s="1127"/>
      <c r="M6" s="238"/>
      <c r="N6" s="1128">
        <v>1550</v>
      </c>
      <c r="O6" s="1126"/>
      <c r="P6" s="1127"/>
      <c r="Q6" s="238"/>
      <c r="R6" s="1129">
        <v>1550</v>
      </c>
      <c r="S6" s="1129"/>
      <c r="T6" s="1129"/>
      <c r="U6" s="239"/>
      <c r="V6" s="1120" t="s">
        <v>145</v>
      </c>
      <c r="W6" s="1121"/>
      <c r="X6" s="1121"/>
      <c r="Y6" s="240"/>
    </row>
    <row r="7" spans="1:25" s="226" customFormat="1" ht="16.2" x14ac:dyDescent="0.3">
      <c r="A7" s="242" t="s">
        <v>146</v>
      </c>
      <c r="B7" s="243"/>
      <c r="C7" s="244"/>
      <c r="D7" s="245"/>
      <c r="E7" s="246"/>
      <c r="F7" s="246"/>
      <c r="G7" s="244"/>
      <c r="H7" s="245"/>
      <c r="I7" s="246"/>
      <c r="J7" s="247">
        <v>28</v>
      </c>
      <c r="K7" s="248">
        <v>18000</v>
      </c>
      <c r="L7" s="249" t="s">
        <v>147</v>
      </c>
      <c r="M7" s="250">
        <f>IF(L7="○",1,0)</f>
        <v>1</v>
      </c>
      <c r="N7" s="246"/>
      <c r="O7" s="244"/>
      <c r="P7" s="245"/>
      <c r="Q7" s="246"/>
      <c r="R7" s="246"/>
      <c r="S7" s="244"/>
      <c r="T7" s="251"/>
      <c r="U7" s="252"/>
      <c r="V7" s="253">
        <v>29</v>
      </c>
      <c r="W7" s="254">
        <v>17000</v>
      </c>
      <c r="X7" s="255" t="s">
        <v>147</v>
      </c>
      <c r="Y7" s="256">
        <f>IF(X7="○",1,0)</f>
        <v>1</v>
      </c>
    </row>
    <row r="8" spans="1:25" s="226" customFormat="1" ht="16.8" thickBot="1" x14ac:dyDescent="0.35">
      <c r="B8" s="257"/>
      <c r="C8" s="258"/>
      <c r="D8" s="259"/>
      <c r="E8" s="260"/>
      <c r="F8" s="260"/>
      <c r="G8" s="258"/>
      <c r="H8" s="259"/>
      <c r="I8" s="260"/>
      <c r="J8" s="261">
        <v>27</v>
      </c>
      <c r="K8" s="262">
        <v>18000</v>
      </c>
      <c r="L8" s="263" t="s">
        <v>148</v>
      </c>
      <c r="M8" s="264">
        <f>IF(L8="○",1,0)</f>
        <v>1</v>
      </c>
      <c r="N8" s="260"/>
      <c r="O8" s="260"/>
      <c r="P8" s="259"/>
      <c r="Q8" s="260"/>
      <c r="R8" s="260"/>
      <c r="S8" s="258"/>
      <c r="T8" s="265"/>
      <c r="U8" s="266"/>
      <c r="V8" s="267"/>
      <c r="X8" s="227"/>
    </row>
    <row r="9" spans="1:25" ht="9" customHeight="1" x14ac:dyDescent="0.3">
      <c r="B9" s="268"/>
      <c r="C9" s="269"/>
      <c r="D9" s="270"/>
      <c r="E9" s="269"/>
      <c r="F9" s="269"/>
      <c r="G9" s="269"/>
      <c r="H9" s="270"/>
      <c r="I9" s="269"/>
      <c r="J9" s="271"/>
      <c r="K9" s="272"/>
      <c r="L9" s="270"/>
      <c r="M9" s="273"/>
      <c r="N9" s="269"/>
      <c r="O9" s="269"/>
      <c r="P9" s="270"/>
      <c r="Q9" s="269"/>
      <c r="R9" s="269"/>
      <c r="S9" s="269"/>
      <c r="T9" s="274"/>
      <c r="U9" s="269"/>
      <c r="V9" s="269"/>
    </row>
    <row r="10" spans="1:25" s="226" customFormat="1" ht="16.2" x14ac:dyDescent="0.3">
      <c r="B10" s="253">
        <v>26</v>
      </c>
      <c r="C10" s="275">
        <f>$C$5</f>
        <v>14500</v>
      </c>
      <c r="D10" s="255" t="s">
        <v>147</v>
      </c>
      <c r="E10" s="276">
        <f t="shared" ref="E10:E16" si="0">IF(D10="○",1,0)</f>
        <v>1</v>
      </c>
      <c r="F10" s="253">
        <v>23</v>
      </c>
      <c r="G10" s="277">
        <f>$G$5</f>
        <v>15500</v>
      </c>
      <c r="H10" s="255" t="s">
        <v>147</v>
      </c>
      <c r="I10" s="276">
        <f t="shared" ref="I10:I16" si="1">IF(H10="○",1,0)</f>
        <v>1</v>
      </c>
      <c r="J10" s="253">
        <v>20</v>
      </c>
      <c r="K10" s="277">
        <f>$K$5</f>
        <v>17000</v>
      </c>
      <c r="L10" s="255" t="s">
        <v>147</v>
      </c>
      <c r="M10" s="276">
        <f t="shared" ref="M10:M15" si="2">IF(L10="○",1,0)</f>
        <v>1</v>
      </c>
      <c r="N10" s="253">
        <v>18</v>
      </c>
      <c r="O10" s="277">
        <f>$O$5</f>
        <v>15000</v>
      </c>
      <c r="P10" s="255" t="s">
        <v>147</v>
      </c>
      <c r="Q10" s="276">
        <f t="shared" ref="Q10:Q15" si="3">IF(P10="○",1,0)</f>
        <v>1</v>
      </c>
      <c r="R10" s="253">
        <v>16</v>
      </c>
      <c r="S10" s="278">
        <f>$S$5</f>
        <v>14000</v>
      </c>
      <c r="T10" s="255" t="s">
        <v>147</v>
      </c>
      <c r="U10" s="276">
        <f t="shared" ref="U10:U16" si="4">IF(T10="○",1,0)</f>
        <v>1</v>
      </c>
      <c r="V10" s="267"/>
      <c r="X10" s="227"/>
    </row>
    <row r="11" spans="1:25" s="226" customFormat="1" ht="16.2" x14ac:dyDescent="0.3">
      <c r="B11" s="253">
        <v>25</v>
      </c>
      <c r="C11" s="275">
        <f>$C$5</f>
        <v>14500</v>
      </c>
      <c r="D11" s="255" t="s">
        <v>148</v>
      </c>
      <c r="E11" s="276">
        <f t="shared" si="0"/>
        <v>1</v>
      </c>
      <c r="F11" s="253">
        <v>22</v>
      </c>
      <c r="G11" s="277">
        <f>$G$5</f>
        <v>15500</v>
      </c>
      <c r="H11" s="255" t="s">
        <v>148</v>
      </c>
      <c r="I11" s="276">
        <f t="shared" si="1"/>
        <v>1</v>
      </c>
      <c r="J11" s="253">
        <v>19</v>
      </c>
      <c r="K11" s="277">
        <f>$K$5</f>
        <v>17000</v>
      </c>
      <c r="L11" s="255" t="s">
        <v>148</v>
      </c>
      <c r="M11" s="276">
        <f t="shared" si="2"/>
        <v>1</v>
      </c>
      <c r="N11" s="253">
        <v>17</v>
      </c>
      <c r="O11" s="277">
        <f>$O$5</f>
        <v>15000</v>
      </c>
      <c r="P11" s="255" t="s">
        <v>148</v>
      </c>
      <c r="Q11" s="276">
        <f t="shared" si="3"/>
        <v>1</v>
      </c>
      <c r="R11" s="253">
        <v>15</v>
      </c>
      <c r="S11" s="278">
        <f>$S$5</f>
        <v>14000</v>
      </c>
      <c r="T11" s="255" t="s">
        <v>148</v>
      </c>
      <c r="U11" s="276">
        <f t="shared" si="4"/>
        <v>1</v>
      </c>
      <c r="V11" s="267"/>
      <c r="X11" s="227"/>
    </row>
    <row r="12" spans="1:25" s="226" customFormat="1" ht="16.2" x14ac:dyDescent="0.3">
      <c r="B12" s="253">
        <v>24</v>
      </c>
      <c r="C12" s="275">
        <f>$C$5</f>
        <v>14500</v>
      </c>
      <c r="D12" s="255" t="s">
        <v>148</v>
      </c>
      <c r="E12" s="276">
        <f t="shared" si="0"/>
        <v>1</v>
      </c>
      <c r="F12" s="253">
        <v>21</v>
      </c>
      <c r="G12" s="277">
        <f>$G$5</f>
        <v>15500</v>
      </c>
      <c r="H12" s="255" t="s">
        <v>148</v>
      </c>
      <c r="I12" s="276">
        <f t="shared" si="1"/>
        <v>1</v>
      </c>
      <c r="J12" s="279"/>
      <c r="K12" s="280"/>
      <c r="L12" s="281"/>
      <c r="M12" s="282"/>
      <c r="N12" s="279"/>
      <c r="O12" s="280"/>
      <c r="P12" s="281"/>
      <c r="Q12" s="276"/>
      <c r="R12" s="253">
        <v>14</v>
      </c>
      <c r="S12" s="278">
        <f>$S$5</f>
        <v>14000</v>
      </c>
      <c r="T12" s="255" t="s">
        <v>148</v>
      </c>
      <c r="U12" s="276">
        <f t="shared" si="4"/>
        <v>1</v>
      </c>
      <c r="V12" s="267"/>
      <c r="X12" s="227"/>
    </row>
    <row r="13" spans="1:25" ht="9.75" customHeight="1" x14ac:dyDescent="0.3">
      <c r="B13" s="283"/>
      <c r="C13" s="284"/>
      <c r="D13" s="270"/>
      <c r="E13" s="273"/>
      <c r="F13" s="271"/>
      <c r="G13" s="272"/>
      <c r="H13" s="270"/>
      <c r="I13" s="273"/>
      <c r="J13" s="271"/>
      <c r="K13" s="272"/>
      <c r="L13" s="270"/>
      <c r="M13" s="273"/>
      <c r="N13" s="271"/>
      <c r="O13" s="272"/>
      <c r="P13" s="270"/>
      <c r="Q13" s="273"/>
      <c r="R13" s="271"/>
      <c r="S13" s="285"/>
      <c r="T13" s="274"/>
      <c r="U13" s="273"/>
      <c r="V13" s="269"/>
    </row>
    <row r="14" spans="1:25" s="226" customFormat="1" ht="16.2" x14ac:dyDescent="0.3">
      <c r="B14" s="253">
        <v>13</v>
      </c>
      <c r="C14" s="275">
        <f>$C$5</f>
        <v>14500</v>
      </c>
      <c r="D14" s="255" t="s">
        <v>147</v>
      </c>
      <c r="E14" s="276">
        <f t="shared" si="0"/>
        <v>1</v>
      </c>
      <c r="F14" s="253">
        <v>10</v>
      </c>
      <c r="G14" s="277">
        <f>$G$5</f>
        <v>15500</v>
      </c>
      <c r="H14" s="255" t="s">
        <v>147</v>
      </c>
      <c r="I14" s="276">
        <f t="shared" si="1"/>
        <v>1</v>
      </c>
      <c r="J14" s="253">
        <v>7</v>
      </c>
      <c r="K14" s="277">
        <f>$K$5</f>
        <v>17000</v>
      </c>
      <c r="L14" s="255" t="s">
        <v>149</v>
      </c>
      <c r="M14" s="276">
        <f t="shared" si="2"/>
        <v>0</v>
      </c>
      <c r="N14" s="253">
        <v>5</v>
      </c>
      <c r="O14" s="277">
        <f>$O$5</f>
        <v>15000</v>
      </c>
      <c r="P14" s="255" t="s">
        <v>147</v>
      </c>
      <c r="Q14" s="276">
        <f t="shared" si="3"/>
        <v>1</v>
      </c>
      <c r="R14" s="253">
        <v>3</v>
      </c>
      <c r="S14" s="278">
        <f>$S$5</f>
        <v>14000</v>
      </c>
      <c r="T14" s="255" t="s">
        <v>147</v>
      </c>
      <c r="U14" s="276">
        <f t="shared" si="4"/>
        <v>1</v>
      </c>
      <c r="V14" s="267"/>
      <c r="X14" s="227"/>
    </row>
    <row r="15" spans="1:25" s="226" customFormat="1" ht="16.2" x14ac:dyDescent="0.3">
      <c r="B15" s="253">
        <v>12</v>
      </c>
      <c r="C15" s="275">
        <f>$C$5</f>
        <v>14500</v>
      </c>
      <c r="D15" s="255" t="s">
        <v>147</v>
      </c>
      <c r="E15" s="276">
        <f t="shared" si="0"/>
        <v>1</v>
      </c>
      <c r="F15" s="253">
        <v>9</v>
      </c>
      <c r="G15" s="277">
        <f>$G$5</f>
        <v>15500</v>
      </c>
      <c r="H15" s="255" t="s">
        <v>147</v>
      </c>
      <c r="I15" s="276">
        <f t="shared" si="1"/>
        <v>1</v>
      </c>
      <c r="J15" s="253">
        <v>6</v>
      </c>
      <c r="K15" s="277">
        <f>$K$5</f>
        <v>17000</v>
      </c>
      <c r="L15" s="255" t="s">
        <v>147</v>
      </c>
      <c r="M15" s="276">
        <f t="shared" si="2"/>
        <v>1</v>
      </c>
      <c r="N15" s="253">
        <v>4</v>
      </c>
      <c r="O15" s="277">
        <f>$O$5</f>
        <v>15000</v>
      </c>
      <c r="P15" s="255" t="s">
        <v>147</v>
      </c>
      <c r="Q15" s="276">
        <f t="shared" si="3"/>
        <v>1</v>
      </c>
      <c r="R15" s="253">
        <v>2</v>
      </c>
      <c r="S15" s="278">
        <f>$S$5</f>
        <v>14000</v>
      </c>
      <c r="T15" s="255" t="s">
        <v>149</v>
      </c>
      <c r="U15" s="276">
        <f t="shared" si="4"/>
        <v>0</v>
      </c>
      <c r="V15" s="267"/>
      <c r="X15" s="227"/>
    </row>
    <row r="16" spans="1:25" s="226" customFormat="1" ht="16.2" x14ac:dyDescent="0.3">
      <c r="A16" s="286"/>
      <c r="B16" s="253">
        <v>11</v>
      </c>
      <c r="C16" s="275">
        <f>$C$5</f>
        <v>14500</v>
      </c>
      <c r="D16" s="255" t="s">
        <v>147</v>
      </c>
      <c r="E16" s="276">
        <f t="shared" si="0"/>
        <v>1</v>
      </c>
      <c r="F16" s="253">
        <v>8</v>
      </c>
      <c r="G16" s="277">
        <f>$G$5</f>
        <v>15500</v>
      </c>
      <c r="H16" s="255" t="s">
        <v>147</v>
      </c>
      <c r="I16" s="276">
        <f t="shared" si="1"/>
        <v>1</v>
      </c>
      <c r="J16" s="287"/>
      <c r="K16" s="280"/>
      <c r="L16" s="281"/>
      <c r="M16" s="282"/>
      <c r="N16" s="287"/>
      <c r="O16" s="280"/>
      <c r="P16" s="281"/>
      <c r="Q16" s="276"/>
      <c r="R16" s="253">
        <v>1</v>
      </c>
      <c r="S16" s="278">
        <f>$S$5</f>
        <v>14000</v>
      </c>
      <c r="T16" s="255" t="s">
        <v>147</v>
      </c>
      <c r="U16" s="276">
        <f t="shared" si="4"/>
        <v>1</v>
      </c>
      <c r="V16" s="267"/>
      <c r="X16" s="227"/>
    </row>
    <row r="17" spans="1:26" s="288" customFormat="1" ht="16.2" x14ac:dyDescent="0.3">
      <c r="E17" s="289">
        <f>SUM(E7:E16)</f>
        <v>6</v>
      </c>
      <c r="F17" s="290"/>
      <c r="G17" s="290"/>
      <c r="H17" s="290"/>
      <c r="I17" s="289">
        <f>SUM(I7:I16)</f>
        <v>6</v>
      </c>
      <c r="J17" s="290"/>
      <c r="K17" s="290"/>
      <c r="L17" s="290"/>
      <c r="M17" s="289">
        <f>SUM(M7:M16)</f>
        <v>5</v>
      </c>
      <c r="N17" s="290"/>
      <c r="O17" s="290"/>
      <c r="P17" s="290"/>
      <c r="Q17" s="289">
        <f>SUM(Q7:Q16)</f>
        <v>4</v>
      </c>
      <c r="R17" s="290"/>
      <c r="S17" s="290"/>
      <c r="T17" s="290"/>
      <c r="U17" s="289">
        <f>SUM(U7:U16)</f>
        <v>5</v>
      </c>
      <c r="V17" s="290"/>
      <c r="W17" s="290"/>
      <c r="X17" s="290"/>
      <c r="Y17" s="289">
        <f>SUM(Y7:Y16)</f>
        <v>1</v>
      </c>
    </row>
    <row r="18" spans="1:26" s="291" customFormat="1" ht="16.2" x14ac:dyDescent="0.3">
      <c r="A18" s="225" t="s">
        <v>150</v>
      </c>
      <c r="E18" s="292">
        <f>$C5*E$17</f>
        <v>87000</v>
      </c>
      <c r="F18" s="293"/>
      <c r="G18" s="225" t="s">
        <v>151</v>
      </c>
      <c r="H18" s="293"/>
      <c r="I18" s="292">
        <f>$G5*I$17</f>
        <v>93000</v>
      </c>
      <c r="J18" s="293"/>
      <c r="K18" s="293"/>
      <c r="L18" s="293"/>
      <c r="M18" s="292">
        <f>$K5*SUM(M$10:M$16)+18000*(M7+M8)</f>
        <v>87000</v>
      </c>
      <c r="N18" s="293"/>
      <c r="O18" s="225" t="s">
        <v>152</v>
      </c>
      <c r="P18" s="293"/>
      <c r="Q18" s="292">
        <f>$G5*Q$17</f>
        <v>62000</v>
      </c>
      <c r="R18" s="293"/>
      <c r="S18" s="293"/>
      <c r="T18" s="293"/>
      <c r="U18" s="292">
        <f>$S5*U$17</f>
        <v>70000</v>
      </c>
      <c r="V18" s="293"/>
      <c r="W18" s="293"/>
      <c r="X18" s="293"/>
      <c r="Y18" s="292">
        <f>$W5*Y$17</f>
        <v>17000</v>
      </c>
      <c r="Z18" s="294"/>
    </row>
    <row r="19" spans="1:26" s="226" customFormat="1" ht="16.2" x14ac:dyDescent="0.3">
      <c r="A19" s="295" t="s">
        <v>153</v>
      </c>
      <c r="B19" s="296"/>
      <c r="C19" s="297">
        <f>SUM(E17:Y17)</f>
        <v>27</v>
      </c>
      <c r="D19" s="227"/>
      <c r="G19" s="295" t="s">
        <v>154</v>
      </c>
      <c r="H19" s="298"/>
      <c r="I19" s="298"/>
      <c r="J19" s="296"/>
      <c r="K19" s="297">
        <v>29</v>
      </c>
      <c r="L19" s="227"/>
      <c r="O19" s="295" t="s">
        <v>154</v>
      </c>
      <c r="P19" s="298"/>
      <c r="Q19" s="298"/>
      <c r="R19" s="296"/>
      <c r="S19" s="297">
        <f>29-13</f>
        <v>16</v>
      </c>
      <c r="T19" s="227"/>
      <c r="X19" s="227"/>
    </row>
    <row r="20" spans="1:26" s="226" customFormat="1" ht="16.2" x14ac:dyDescent="0.3">
      <c r="A20" s="299" t="s">
        <v>155</v>
      </c>
      <c r="B20" s="300"/>
      <c r="C20" s="301">
        <f>SUM(E18:Y18)</f>
        <v>416000</v>
      </c>
      <c r="D20" s="227"/>
      <c r="G20" s="299" t="s">
        <v>155</v>
      </c>
      <c r="H20" s="302"/>
      <c r="I20" s="302"/>
      <c r="J20" s="300"/>
      <c r="K20" s="301">
        <v>445000</v>
      </c>
      <c r="O20" s="299" t="s">
        <v>155</v>
      </c>
      <c r="P20" s="302"/>
      <c r="Q20" s="302"/>
      <c r="R20" s="300"/>
      <c r="S20" s="301">
        <v>250000</v>
      </c>
      <c r="T20" s="227"/>
      <c r="X20" s="227"/>
    </row>
    <row r="21" spans="1:26" s="226" customFormat="1" ht="16.2" x14ac:dyDescent="0.3">
      <c r="A21" s="303" t="s">
        <v>156</v>
      </c>
      <c r="B21" s="304"/>
      <c r="C21" s="305">
        <f>C20*12</f>
        <v>4992000</v>
      </c>
      <c r="D21" s="227"/>
      <c r="G21" s="303" t="s">
        <v>156</v>
      </c>
      <c r="H21" s="306"/>
      <c r="I21" s="306"/>
      <c r="J21" s="304"/>
      <c r="K21" s="305">
        <f>K20*12</f>
        <v>5340000</v>
      </c>
      <c r="O21" s="303" t="s">
        <v>156</v>
      </c>
      <c r="P21" s="306"/>
      <c r="Q21" s="306"/>
      <c r="R21" s="304"/>
      <c r="S21" s="305">
        <f>S20*12</f>
        <v>3000000</v>
      </c>
      <c r="T21" s="227"/>
      <c r="X21" s="227"/>
    </row>
    <row r="22" spans="1:26" s="226" customFormat="1" ht="16.2" x14ac:dyDescent="0.3">
      <c r="A22" s="295" t="s">
        <v>157</v>
      </c>
      <c r="B22" s="296"/>
      <c r="C22" s="307">
        <v>69</v>
      </c>
      <c r="D22" s="227"/>
      <c r="G22" s="295" t="s">
        <v>157</v>
      </c>
      <c r="H22" s="298"/>
      <c r="I22" s="298"/>
      <c r="J22" s="296"/>
      <c r="K22" s="307">
        <v>69</v>
      </c>
      <c r="O22" s="295" t="s">
        <v>157</v>
      </c>
      <c r="P22" s="298"/>
      <c r="Q22" s="298"/>
      <c r="R22" s="296"/>
      <c r="S22" s="307">
        <v>69</v>
      </c>
      <c r="T22" s="227"/>
      <c r="X22" s="227"/>
    </row>
    <row r="23" spans="1:26" ht="16.2" x14ac:dyDescent="0.3">
      <c r="C23" s="308"/>
      <c r="O23" s="226"/>
      <c r="P23" s="227"/>
      <c r="Q23" s="226"/>
      <c r="R23" s="226"/>
      <c r="S23" s="226"/>
      <c r="T23" s="227"/>
      <c r="U23" s="226"/>
      <c r="V23" s="226"/>
      <c r="W23" s="226"/>
      <c r="X23" s="227"/>
      <c r="Y23" s="226"/>
    </row>
    <row r="24" spans="1:26" s="226" customFormat="1" ht="16.2" x14ac:dyDescent="0.3">
      <c r="A24" s="225" t="s">
        <v>158</v>
      </c>
      <c r="C24" s="309"/>
      <c r="D24" s="227"/>
      <c r="P24" s="227"/>
      <c r="T24" s="227"/>
      <c r="X24" s="227"/>
      <c r="Y24" s="223"/>
    </row>
    <row r="25" spans="1:26" s="226" customFormat="1" ht="16.2" x14ac:dyDescent="0.3">
      <c r="A25" s="295" t="s">
        <v>159</v>
      </c>
      <c r="B25" s="296"/>
      <c r="C25" s="310" t="s">
        <v>160</v>
      </c>
      <c r="D25" s="227"/>
      <c r="P25" s="227"/>
      <c r="T25" s="227"/>
      <c r="X25" s="227"/>
    </row>
    <row r="26" spans="1:26" s="226" customFormat="1" ht="16.2" x14ac:dyDescent="0.3">
      <c r="A26" s="311" t="s">
        <v>161</v>
      </c>
      <c r="B26" s="312"/>
      <c r="C26" s="313">
        <f>C21</f>
        <v>4992000</v>
      </c>
      <c r="D26" s="227"/>
      <c r="P26" s="227"/>
      <c r="T26" s="227"/>
      <c r="X26" s="227"/>
    </row>
    <row r="27" spans="1:26" s="226" customFormat="1" ht="16.2" x14ac:dyDescent="0.3">
      <c r="A27" s="311" t="s">
        <v>162</v>
      </c>
      <c r="B27" s="312"/>
      <c r="C27" s="313">
        <f>C26*0.4</f>
        <v>1996800</v>
      </c>
      <c r="D27" s="314" t="s">
        <v>163</v>
      </c>
      <c r="H27" s="227"/>
      <c r="L27" s="227"/>
      <c r="P27" s="227"/>
      <c r="T27" s="227"/>
      <c r="X27" s="227"/>
    </row>
    <row r="28" spans="1:26" s="226" customFormat="1" ht="16.2" x14ac:dyDescent="0.3">
      <c r="A28" s="311" t="s">
        <v>164</v>
      </c>
      <c r="B28" s="312"/>
      <c r="C28" s="313">
        <f>C26*0.6</f>
        <v>2995200</v>
      </c>
      <c r="D28" s="314" t="s">
        <v>165</v>
      </c>
      <c r="H28" s="227"/>
      <c r="L28" s="227"/>
      <c r="P28" s="227"/>
      <c r="T28" s="227"/>
      <c r="X28" s="227"/>
    </row>
    <row r="29" spans="1:26" s="226" customFormat="1" ht="16.2" x14ac:dyDescent="0.3">
      <c r="A29" s="315"/>
      <c r="C29" s="316"/>
      <c r="D29" s="227"/>
      <c r="H29" s="227"/>
      <c r="L29" s="227"/>
      <c r="P29" s="227"/>
      <c r="T29" s="227"/>
      <c r="X29" s="227"/>
    </row>
    <row r="30" spans="1:26" x14ac:dyDescent="0.3">
      <c r="A30" s="317"/>
      <c r="C30" s="318"/>
    </row>
    <row r="31" spans="1:26" x14ac:dyDescent="0.3">
      <c r="A31" s="319" t="s">
        <v>159</v>
      </c>
      <c r="B31" s="320"/>
      <c r="C31" s="321" t="s">
        <v>160</v>
      </c>
      <c r="G31" s="322" t="s">
        <v>166</v>
      </c>
      <c r="H31" s="323"/>
      <c r="I31" s="308"/>
      <c r="J31" s="308"/>
      <c r="K31" s="322" t="s">
        <v>167</v>
      </c>
      <c r="L31" s="323"/>
      <c r="M31" s="308"/>
      <c r="N31" s="308"/>
      <c r="O31" s="322" t="s">
        <v>168</v>
      </c>
      <c r="S31" s="322" t="s">
        <v>169</v>
      </c>
    </row>
    <row r="32" spans="1:26" x14ac:dyDescent="0.3">
      <c r="A32" s="324" t="s">
        <v>170</v>
      </c>
      <c r="B32" s="325"/>
      <c r="C32" s="326">
        <f>734400*1.1</f>
        <v>807840.00000000012</v>
      </c>
      <c r="D32" s="327"/>
      <c r="E32" s="328"/>
      <c r="F32" s="328"/>
      <c r="G32" s="326">
        <f>C21-C32</f>
        <v>4184160</v>
      </c>
      <c r="H32" s="327"/>
      <c r="I32" s="328"/>
      <c r="J32" s="328"/>
      <c r="K32" s="329">
        <f>(G32*20-($C$37+($C$38+$C$39+$C$40+$C$41+$C$42)*2))/12/20</f>
        <v>70346.666666666657</v>
      </c>
      <c r="L32" s="327"/>
      <c r="M32" s="328"/>
      <c r="N32" s="328"/>
      <c r="O32" s="326">
        <f>(K32-$C$20)/$C$19/12</f>
        <v>-1066.8312757201647</v>
      </c>
      <c r="P32" s="330" t="s">
        <v>171</v>
      </c>
      <c r="S32" s="326" t="e">
        <f>K32/#REF!/12</f>
        <v>#REF!</v>
      </c>
    </row>
    <row r="33" spans="1:19" x14ac:dyDescent="0.3">
      <c r="A33" s="324" t="s">
        <v>172</v>
      </c>
      <c r="B33" s="325"/>
      <c r="C33" s="326">
        <f>438000*1.1</f>
        <v>481800.00000000006</v>
      </c>
      <c r="D33" s="327"/>
      <c r="E33" s="328"/>
      <c r="F33" s="328"/>
      <c r="G33" s="326">
        <f>C21-C33</f>
        <v>4510200</v>
      </c>
      <c r="H33" s="327"/>
      <c r="I33" s="328"/>
      <c r="J33" s="328"/>
      <c r="K33" s="329">
        <f t="shared" ref="K33:K34" si="5">(G33*20-($C$37+($C$38+$C$39+$C$40+$C$41+$C$42)*2))/12/20</f>
        <v>97516.666666666657</v>
      </c>
      <c r="L33" s="327"/>
      <c r="M33" s="328"/>
      <c r="N33" s="328"/>
      <c r="O33" s="326">
        <f>(K33-$C$20)/$C$19/12</f>
        <v>-982.97325102880677</v>
      </c>
      <c r="S33" s="326" t="e">
        <f>K33/#REF!/12</f>
        <v>#REF!</v>
      </c>
    </row>
    <row r="34" spans="1:19" x14ac:dyDescent="0.3">
      <c r="A34" s="324" t="s">
        <v>173</v>
      </c>
      <c r="B34" s="325"/>
      <c r="C34" s="326">
        <f>316000*1.1</f>
        <v>347600</v>
      </c>
      <c r="D34" s="327"/>
      <c r="E34" s="328"/>
      <c r="F34" s="328"/>
      <c r="G34" s="326">
        <f>C21-C34</f>
        <v>4644400</v>
      </c>
      <c r="H34" s="327"/>
      <c r="I34" s="328"/>
      <c r="J34" s="328"/>
      <c r="K34" s="329">
        <f t="shared" si="5"/>
        <v>108700</v>
      </c>
      <c r="L34" s="327"/>
      <c r="M34" s="328"/>
      <c r="N34" s="328"/>
      <c r="O34" s="326">
        <f>(K34-$C$20)/$C$19/12</f>
        <v>-948.45679012345681</v>
      </c>
      <c r="S34" s="326" t="e">
        <f>K34/#REF!/12</f>
        <v>#REF!</v>
      </c>
    </row>
    <row r="36" spans="1:19" x14ac:dyDescent="0.3">
      <c r="A36" s="319" t="s">
        <v>159</v>
      </c>
      <c r="B36" s="320"/>
      <c r="C36" s="321" t="s">
        <v>174</v>
      </c>
    </row>
    <row r="37" spans="1:19" x14ac:dyDescent="0.3">
      <c r="A37" s="324" t="s">
        <v>175</v>
      </c>
      <c r="B37" s="325"/>
      <c r="C37" s="326">
        <v>50000000</v>
      </c>
      <c r="D37" s="330" t="s">
        <v>176</v>
      </c>
    </row>
    <row r="38" spans="1:19" x14ac:dyDescent="0.3">
      <c r="A38" s="324" t="s">
        <v>177</v>
      </c>
      <c r="B38" s="325"/>
      <c r="C38" s="326">
        <v>3400000</v>
      </c>
      <c r="D38" s="330" t="s">
        <v>178</v>
      </c>
    </row>
    <row r="39" spans="1:19" x14ac:dyDescent="0.3">
      <c r="A39" s="324" t="s">
        <v>179</v>
      </c>
      <c r="B39" s="325"/>
      <c r="C39" s="326">
        <v>5000000</v>
      </c>
      <c r="D39" s="330" t="s">
        <v>178</v>
      </c>
    </row>
    <row r="40" spans="1:19" x14ac:dyDescent="0.3">
      <c r="C40" s="328"/>
    </row>
    <row r="41" spans="1:19" x14ac:dyDescent="0.3">
      <c r="C41" s="328"/>
    </row>
    <row r="42" spans="1:19" x14ac:dyDescent="0.3">
      <c r="C42" s="328"/>
    </row>
    <row r="43" spans="1:19" x14ac:dyDescent="0.3">
      <c r="C43" s="328"/>
    </row>
  </sheetData>
  <mergeCells count="12">
    <mergeCell ref="V6:X6"/>
    <mergeCell ref="B4:D4"/>
    <mergeCell ref="F4:H4"/>
    <mergeCell ref="J4:L4"/>
    <mergeCell ref="N4:P4"/>
    <mergeCell ref="R4:T4"/>
    <mergeCell ref="V4:X4"/>
    <mergeCell ref="B6:D6"/>
    <mergeCell ref="F6:H6"/>
    <mergeCell ref="J6:L6"/>
    <mergeCell ref="N6:P6"/>
    <mergeCell ref="R6:T6"/>
  </mergeCells>
  <phoneticPr fontId="4"/>
  <conditionalFormatting sqref="D10:D16">
    <cfRule type="expression" dxfId="23" priority="11">
      <formula>$D10="×"</formula>
    </cfRule>
    <cfRule type="expression" dxfId="22" priority="12">
      <formula>$D10="○"</formula>
    </cfRule>
  </conditionalFormatting>
  <conditionalFormatting sqref="H10:H16">
    <cfRule type="expression" dxfId="21" priority="9">
      <formula>$H10="〇"</formula>
    </cfRule>
    <cfRule type="expression" dxfId="20" priority="10">
      <formula>$H10="×"</formula>
    </cfRule>
  </conditionalFormatting>
  <conditionalFormatting sqref="L7:L15">
    <cfRule type="expression" dxfId="19" priority="7">
      <formula>$L7="×"</formula>
    </cfRule>
    <cfRule type="expression" dxfId="18" priority="8">
      <formula>$L7="〇"</formula>
    </cfRule>
  </conditionalFormatting>
  <conditionalFormatting sqref="P10:P15">
    <cfRule type="expression" dxfId="17" priority="5">
      <formula>$P10="×"</formula>
    </cfRule>
    <cfRule type="expression" dxfId="16" priority="6">
      <formula>$P10="〇"</formula>
    </cfRule>
  </conditionalFormatting>
  <conditionalFormatting sqref="T10:T16">
    <cfRule type="expression" dxfId="15" priority="3">
      <formula>$T10="×"</formula>
    </cfRule>
    <cfRule type="expression" dxfId="14" priority="4">
      <formula>$T10="〇"</formula>
    </cfRule>
  </conditionalFormatting>
  <conditionalFormatting sqref="X7">
    <cfRule type="expression" dxfId="13" priority="1">
      <formula>$T7="×"</formula>
    </cfRule>
    <cfRule type="expression" dxfId="12" priority="2">
      <formula>$T7="〇"</formula>
    </cfRule>
  </conditionalFormatting>
  <dataValidations count="1">
    <dataValidation type="list" allowBlank="1" showInputMessage="1" showErrorMessage="1" sqref="D10:D12 D14:D16 H10:H12 H14:H16 L7:L8 L10:L11 L14:L15 P10:P11 P14:P15 T10:T12 T14:T16 X7" xr:uid="{41BFE852-DDC3-415D-A26E-4C97C8B943F6}">
      <formula1>"○,×"</formula1>
    </dataValidation>
  </dataValidations>
  <pageMargins left="0.7" right="0.7" top="0.75" bottom="0.75" header="0.3" footer="0.3"/>
  <pageSetup paperSize="9" scale="83"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41573-E199-405D-80C1-AEFF3CA72711}">
  <sheetPr>
    <tabColor rgb="FF0000FF"/>
    <pageSetUpPr fitToPage="1"/>
  </sheetPr>
  <dimension ref="A1:Z43"/>
  <sheetViews>
    <sheetView showGridLines="0" view="pageBreakPreview" zoomScale="70" zoomScaleNormal="100" zoomScaleSheetLayoutView="70" workbookViewId="0"/>
  </sheetViews>
  <sheetFormatPr defaultColWidth="2.453125" defaultRowHeight="15" outlineLevelCol="1" x14ac:dyDescent="0.3"/>
  <cols>
    <col min="1" max="1" width="14.1796875" style="223" customWidth="1"/>
    <col min="2" max="2" width="4.26953125" style="223" customWidth="1"/>
    <col min="3" max="3" width="11.6328125" style="223" customWidth="1"/>
    <col min="4" max="4" width="3.6328125" style="224" customWidth="1"/>
    <col min="5" max="5" width="9.6328125" style="223" hidden="1" customWidth="1" outlineLevel="1"/>
    <col min="6" max="6" width="4.26953125" style="223" customWidth="1" collapsed="1"/>
    <col min="7" max="7" width="10.6328125" style="223" customWidth="1"/>
    <col min="8" max="8" width="3.6328125" style="224" customWidth="1"/>
    <col min="9" max="9" width="9.6328125" style="223" hidden="1" customWidth="1" outlineLevel="1"/>
    <col min="10" max="10" width="4.26953125" style="223" customWidth="1" collapsed="1"/>
    <col min="11" max="11" width="10.6328125" style="223" customWidth="1"/>
    <col min="12" max="12" width="3.6328125" style="224" customWidth="1"/>
    <col min="13" max="13" width="9.6328125" style="223" hidden="1" customWidth="1" outlineLevel="1"/>
    <col min="14" max="14" width="4.26953125" style="223" customWidth="1" collapsed="1"/>
    <col min="15" max="15" width="10.6328125" style="223" customWidth="1"/>
    <col min="16" max="16" width="3.6328125" style="224" customWidth="1"/>
    <col min="17" max="17" width="9.6328125" style="223" hidden="1" customWidth="1" outlineLevel="1"/>
    <col min="18" max="18" width="4.26953125" style="223" customWidth="1" collapsed="1"/>
    <col min="19" max="19" width="10.6328125" style="223" customWidth="1"/>
    <col min="20" max="20" width="3.6328125" style="224" customWidth="1"/>
    <col min="21" max="21" width="9.6328125" style="223" hidden="1" customWidth="1" outlineLevel="1"/>
    <col min="22" max="22" width="4.26953125" style="223" customWidth="1" collapsed="1"/>
    <col min="23" max="23" width="10.6328125" style="223" customWidth="1"/>
    <col min="24" max="24" width="3.6328125" style="224" customWidth="1"/>
    <col min="25" max="25" width="9.6328125" style="223" hidden="1" customWidth="1" outlineLevel="1"/>
    <col min="26" max="26" width="2.453125" style="223" collapsed="1"/>
    <col min="27" max="16384" width="2.453125" style="223"/>
  </cols>
  <sheetData>
    <row r="1" spans="1:25" ht="22.8" x14ac:dyDescent="0.3">
      <c r="A1" s="222" t="s">
        <v>250</v>
      </c>
    </row>
    <row r="2" spans="1:25" ht="10.050000000000001" customHeight="1" x14ac:dyDescent="0.3">
      <c r="A2" s="225"/>
    </row>
    <row r="3" spans="1:25" s="226" customFormat="1" ht="16.2" x14ac:dyDescent="0.3">
      <c r="A3" s="225" t="s">
        <v>135</v>
      </c>
      <c r="D3" s="227"/>
      <c r="H3" s="227"/>
      <c r="L3" s="227"/>
      <c r="P3" s="227"/>
      <c r="T3" s="227"/>
      <c r="X3" s="227"/>
    </row>
    <row r="4" spans="1:25" s="226" customFormat="1" ht="16.2" x14ac:dyDescent="0.3">
      <c r="A4" s="228" t="s">
        <v>136</v>
      </c>
      <c r="B4" s="1122" t="s">
        <v>137</v>
      </c>
      <c r="C4" s="1122"/>
      <c r="D4" s="1123"/>
      <c r="E4" s="229"/>
      <c r="F4" s="1124" t="s">
        <v>138</v>
      </c>
      <c r="G4" s="1122"/>
      <c r="H4" s="1123"/>
      <c r="I4" s="229"/>
      <c r="J4" s="1124" t="s">
        <v>139</v>
      </c>
      <c r="K4" s="1122"/>
      <c r="L4" s="1123"/>
      <c r="M4" s="229"/>
      <c r="N4" s="1124" t="s">
        <v>140</v>
      </c>
      <c r="O4" s="1122"/>
      <c r="P4" s="1123"/>
      <c r="Q4" s="229"/>
      <c r="R4" s="1125" t="s">
        <v>141</v>
      </c>
      <c r="S4" s="1125"/>
      <c r="T4" s="1125"/>
      <c r="U4" s="230"/>
      <c r="V4" s="1125" t="s">
        <v>142</v>
      </c>
      <c r="W4" s="1125"/>
      <c r="X4" s="1125"/>
      <c r="Y4" s="231"/>
    </row>
    <row r="5" spans="1:25" s="226" customFormat="1" ht="16.2" x14ac:dyDescent="0.3">
      <c r="A5" s="228" t="s">
        <v>143</v>
      </c>
      <c r="B5" s="229"/>
      <c r="C5" s="232">
        <v>14500</v>
      </c>
      <c r="D5" s="233"/>
      <c r="E5" s="229"/>
      <c r="F5" s="234"/>
      <c r="G5" s="232">
        <v>15500</v>
      </c>
      <c r="H5" s="233"/>
      <c r="I5" s="229"/>
      <c r="J5" s="234"/>
      <c r="K5" s="232">
        <v>17000</v>
      </c>
      <c r="L5" s="233"/>
      <c r="M5" s="229"/>
      <c r="N5" s="234"/>
      <c r="O5" s="232">
        <v>15000</v>
      </c>
      <c r="P5" s="233"/>
      <c r="Q5" s="229"/>
      <c r="R5" s="235"/>
      <c r="S5" s="236">
        <v>14000</v>
      </c>
      <c r="T5" s="235"/>
      <c r="U5" s="230"/>
      <c r="V5" s="235"/>
      <c r="W5" s="232">
        <v>17000</v>
      </c>
      <c r="X5" s="235"/>
      <c r="Y5" s="231"/>
    </row>
    <row r="6" spans="1:25" s="241" customFormat="1" ht="16.8" thickBot="1" x14ac:dyDescent="0.35">
      <c r="A6" s="237" t="s">
        <v>144</v>
      </c>
      <c r="B6" s="1126">
        <v>1750</v>
      </c>
      <c r="C6" s="1126"/>
      <c r="D6" s="1127"/>
      <c r="E6" s="238"/>
      <c r="F6" s="1128">
        <v>1750</v>
      </c>
      <c r="G6" s="1126"/>
      <c r="H6" s="1127"/>
      <c r="I6" s="238"/>
      <c r="J6" s="1128">
        <v>2000</v>
      </c>
      <c r="K6" s="1126"/>
      <c r="L6" s="1127"/>
      <c r="M6" s="238"/>
      <c r="N6" s="1128">
        <v>1550</v>
      </c>
      <c r="O6" s="1126"/>
      <c r="P6" s="1127"/>
      <c r="Q6" s="238"/>
      <c r="R6" s="1129">
        <v>1550</v>
      </c>
      <c r="S6" s="1129"/>
      <c r="T6" s="1129"/>
      <c r="U6" s="239"/>
      <c r="V6" s="1120" t="s">
        <v>145</v>
      </c>
      <c r="W6" s="1121"/>
      <c r="X6" s="1121"/>
      <c r="Y6" s="240"/>
    </row>
    <row r="7" spans="1:25" s="226" customFormat="1" ht="16.2" x14ac:dyDescent="0.3">
      <c r="A7" s="242" t="s">
        <v>146</v>
      </c>
      <c r="B7" s="243"/>
      <c r="C7" s="244"/>
      <c r="D7" s="245"/>
      <c r="E7" s="246"/>
      <c r="F7" s="246"/>
      <c r="G7" s="244"/>
      <c r="H7" s="245"/>
      <c r="I7" s="246"/>
      <c r="J7" s="247">
        <v>28</v>
      </c>
      <c r="K7" s="248">
        <v>18000</v>
      </c>
      <c r="L7" s="249" t="s">
        <v>147</v>
      </c>
      <c r="M7" s="250">
        <f>IF(L7="○",1,0)</f>
        <v>1</v>
      </c>
      <c r="N7" s="246"/>
      <c r="O7" s="244"/>
      <c r="P7" s="245"/>
      <c r="Q7" s="246"/>
      <c r="R7" s="246"/>
      <c r="S7" s="244"/>
      <c r="T7" s="251"/>
      <c r="U7" s="252"/>
      <c r="V7" s="253">
        <v>29</v>
      </c>
      <c r="W7" s="254">
        <v>17000</v>
      </c>
      <c r="X7" s="255" t="s">
        <v>147</v>
      </c>
      <c r="Y7" s="256">
        <f>IF(X7="○",1,0)</f>
        <v>1</v>
      </c>
    </row>
    <row r="8" spans="1:25" s="226" customFormat="1" ht="16.8" thickBot="1" x14ac:dyDescent="0.35">
      <c r="B8" s="257"/>
      <c r="C8" s="258"/>
      <c r="D8" s="259"/>
      <c r="E8" s="260"/>
      <c r="F8" s="260"/>
      <c r="G8" s="258"/>
      <c r="H8" s="259"/>
      <c r="I8" s="260"/>
      <c r="J8" s="261">
        <v>27</v>
      </c>
      <c r="K8" s="262">
        <v>18000</v>
      </c>
      <c r="L8" s="263" t="s">
        <v>148</v>
      </c>
      <c r="M8" s="264">
        <f>IF(L8="○",1,0)</f>
        <v>1</v>
      </c>
      <c r="N8" s="260"/>
      <c r="O8" s="260"/>
      <c r="P8" s="259"/>
      <c r="Q8" s="260"/>
      <c r="R8" s="260"/>
      <c r="S8" s="258"/>
      <c r="T8" s="265"/>
      <c r="U8" s="266"/>
      <c r="V8" s="267"/>
      <c r="X8" s="227"/>
    </row>
    <row r="9" spans="1:25" ht="9" customHeight="1" x14ac:dyDescent="0.3">
      <c r="B9" s="268"/>
      <c r="C9" s="269"/>
      <c r="D9" s="270"/>
      <c r="E9" s="269"/>
      <c r="F9" s="269"/>
      <c r="G9" s="269"/>
      <c r="H9" s="270"/>
      <c r="I9" s="269"/>
      <c r="J9" s="271"/>
      <c r="K9" s="272"/>
      <c r="L9" s="270"/>
      <c r="M9" s="273"/>
      <c r="N9" s="269"/>
      <c r="O9" s="269"/>
      <c r="P9" s="270"/>
      <c r="Q9" s="269"/>
      <c r="R9" s="269"/>
      <c r="S9" s="269"/>
      <c r="T9" s="274"/>
      <c r="U9" s="269"/>
      <c r="V9" s="269"/>
    </row>
    <row r="10" spans="1:25" s="226" customFormat="1" ht="16.2" x14ac:dyDescent="0.3">
      <c r="B10" s="253">
        <v>26</v>
      </c>
      <c r="C10" s="275">
        <f>$C$5</f>
        <v>14500</v>
      </c>
      <c r="D10" s="255" t="s">
        <v>147</v>
      </c>
      <c r="E10" s="276">
        <f t="shared" ref="E10:E16" si="0">IF(D10="○",1,0)</f>
        <v>1</v>
      </c>
      <c r="F10" s="253">
        <v>23</v>
      </c>
      <c r="G10" s="277">
        <f>$G$5</f>
        <v>15500</v>
      </c>
      <c r="H10" s="255" t="s">
        <v>147</v>
      </c>
      <c r="I10" s="276">
        <f t="shared" ref="I10:I16" si="1">IF(H10="○",1,0)</f>
        <v>1</v>
      </c>
      <c r="J10" s="253">
        <v>20</v>
      </c>
      <c r="K10" s="277">
        <f>$K$5</f>
        <v>17000</v>
      </c>
      <c r="L10" s="255" t="s">
        <v>147</v>
      </c>
      <c r="M10" s="276">
        <f t="shared" ref="M10:M15" si="2">IF(L10="○",1,0)</f>
        <v>1</v>
      </c>
      <c r="N10" s="253">
        <v>18</v>
      </c>
      <c r="O10" s="277">
        <f>$O$5</f>
        <v>15000</v>
      </c>
      <c r="P10" s="255" t="s">
        <v>147</v>
      </c>
      <c r="Q10" s="276">
        <f t="shared" ref="Q10:Q15" si="3">IF(P10="○",1,0)</f>
        <v>1</v>
      </c>
      <c r="R10" s="253">
        <v>16</v>
      </c>
      <c r="S10" s="278">
        <f>$S$5</f>
        <v>14000</v>
      </c>
      <c r="T10" s="255" t="s">
        <v>147</v>
      </c>
      <c r="U10" s="276">
        <f t="shared" ref="U10:U16" si="4">IF(T10="○",1,0)</f>
        <v>1</v>
      </c>
      <c r="V10" s="267"/>
      <c r="X10" s="227"/>
    </row>
    <row r="11" spans="1:25" s="226" customFormat="1" ht="16.2" x14ac:dyDescent="0.3">
      <c r="B11" s="253">
        <v>25</v>
      </c>
      <c r="C11" s="275">
        <f>$C$5</f>
        <v>14500</v>
      </c>
      <c r="D11" s="255" t="s">
        <v>148</v>
      </c>
      <c r="E11" s="276">
        <f t="shared" si="0"/>
        <v>1</v>
      </c>
      <c r="F11" s="253">
        <v>22</v>
      </c>
      <c r="G11" s="277">
        <f>$G$5</f>
        <v>15500</v>
      </c>
      <c r="H11" s="255" t="s">
        <v>148</v>
      </c>
      <c r="I11" s="276">
        <f t="shared" si="1"/>
        <v>1</v>
      </c>
      <c r="J11" s="253">
        <v>19</v>
      </c>
      <c r="K11" s="277">
        <f>$K$5</f>
        <v>17000</v>
      </c>
      <c r="L11" s="255" t="s">
        <v>148</v>
      </c>
      <c r="M11" s="276">
        <f t="shared" si="2"/>
        <v>1</v>
      </c>
      <c r="N11" s="253">
        <v>17</v>
      </c>
      <c r="O11" s="277">
        <f>$O$5</f>
        <v>15000</v>
      </c>
      <c r="P11" s="255" t="s">
        <v>148</v>
      </c>
      <c r="Q11" s="276">
        <f t="shared" si="3"/>
        <v>1</v>
      </c>
      <c r="R11" s="253">
        <v>15</v>
      </c>
      <c r="S11" s="278">
        <f>$S$5</f>
        <v>14000</v>
      </c>
      <c r="T11" s="255" t="s">
        <v>148</v>
      </c>
      <c r="U11" s="276">
        <f t="shared" si="4"/>
        <v>1</v>
      </c>
      <c r="V11" s="267"/>
      <c r="X11" s="227"/>
    </row>
    <row r="12" spans="1:25" s="226" customFormat="1" ht="16.2" x14ac:dyDescent="0.3">
      <c r="B12" s="253">
        <v>24</v>
      </c>
      <c r="C12" s="275">
        <f>$C$5</f>
        <v>14500</v>
      </c>
      <c r="D12" s="255" t="s">
        <v>148</v>
      </c>
      <c r="E12" s="276">
        <f t="shared" si="0"/>
        <v>1</v>
      </c>
      <c r="F12" s="253">
        <v>21</v>
      </c>
      <c r="G12" s="277">
        <f>$G$5</f>
        <v>15500</v>
      </c>
      <c r="H12" s="255" t="s">
        <v>148</v>
      </c>
      <c r="I12" s="276">
        <f t="shared" si="1"/>
        <v>1</v>
      </c>
      <c r="J12" s="279"/>
      <c r="K12" s="280"/>
      <c r="L12" s="281"/>
      <c r="M12" s="282"/>
      <c r="N12" s="279"/>
      <c r="O12" s="280"/>
      <c r="P12" s="281"/>
      <c r="Q12" s="276"/>
      <c r="R12" s="253">
        <v>14</v>
      </c>
      <c r="S12" s="278">
        <f>$S$5</f>
        <v>14000</v>
      </c>
      <c r="T12" s="255" t="s">
        <v>148</v>
      </c>
      <c r="U12" s="276">
        <f t="shared" si="4"/>
        <v>1</v>
      </c>
      <c r="V12" s="267"/>
      <c r="X12" s="227"/>
    </row>
    <row r="13" spans="1:25" ht="9.75" customHeight="1" x14ac:dyDescent="0.3">
      <c r="B13" s="283"/>
      <c r="C13" s="284"/>
      <c r="D13" s="270"/>
      <c r="E13" s="273"/>
      <c r="F13" s="271"/>
      <c r="G13" s="272"/>
      <c r="H13" s="270"/>
      <c r="I13" s="273"/>
      <c r="J13" s="271"/>
      <c r="K13" s="272"/>
      <c r="L13" s="270"/>
      <c r="M13" s="273"/>
      <c r="N13" s="271"/>
      <c r="O13" s="272"/>
      <c r="P13" s="270"/>
      <c r="Q13" s="273"/>
      <c r="R13" s="271"/>
      <c r="S13" s="285"/>
      <c r="T13" s="274"/>
      <c r="U13" s="273"/>
      <c r="V13" s="269"/>
    </row>
    <row r="14" spans="1:25" s="226" customFormat="1" ht="16.2" x14ac:dyDescent="0.3">
      <c r="B14" s="253">
        <v>13</v>
      </c>
      <c r="C14" s="275">
        <f>$C$5</f>
        <v>14500</v>
      </c>
      <c r="D14" s="255" t="s">
        <v>147</v>
      </c>
      <c r="E14" s="276">
        <f t="shared" si="0"/>
        <v>1</v>
      </c>
      <c r="F14" s="253">
        <v>10</v>
      </c>
      <c r="G14" s="277">
        <f>$G$5</f>
        <v>15500</v>
      </c>
      <c r="H14" s="255" t="s">
        <v>149</v>
      </c>
      <c r="I14" s="276">
        <f t="shared" si="1"/>
        <v>0</v>
      </c>
      <c r="J14" s="253">
        <v>7</v>
      </c>
      <c r="K14" s="277">
        <f>$K$5</f>
        <v>17000</v>
      </c>
      <c r="L14" s="255" t="s">
        <v>149</v>
      </c>
      <c r="M14" s="276">
        <f t="shared" si="2"/>
        <v>0</v>
      </c>
      <c r="N14" s="253">
        <v>5</v>
      </c>
      <c r="O14" s="277">
        <f>$O$5</f>
        <v>15000</v>
      </c>
      <c r="P14" s="255" t="s">
        <v>149</v>
      </c>
      <c r="Q14" s="276">
        <f t="shared" si="3"/>
        <v>0</v>
      </c>
      <c r="R14" s="253">
        <v>3</v>
      </c>
      <c r="S14" s="278">
        <f>$S$5</f>
        <v>14000</v>
      </c>
      <c r="T14" s="255" t="s">
        <v>147</v>
      </c>
      <c r="U14" s="276">
        <f t="shared" si="4"/>
        <v>1</v>
      </c>
      <c r="V14" s="267"/>
      <c r="X14" s="227"/>
    </row>
    <row r="15" spans="1:25" s="226" customFormat="1" ht="16.2" x14ac:dyDescent="0.3">
      <c r="B15" s="253">
        <v>12</v>
      </c>
      <c r="C15" s="275">
        <f>$C$5</f>
        <v>14500</v>
      </c>
      <c r="D15" s="255" t="s">
        <v>147</v>
      </c>
      <c r="E15" s="276">
        <f t="shared" si="0"/>
        <v>1</v>
      </c>
      <c r="F15" s="253">
        <v>9</v>
      </c>
      <c r="G15" s="277">
        <f>$G$5</f>
        <v>15500</v>
      </c>
      <c r="H15" s="255" t="s">
        <v>147</v>
      </c>
      <c r="I15" s="276">
        <f t="shared" si="1"/>
        <v>1</v>
      </c>
      <c r="J15" s="253">
        <v>6</v>
      </c>
      <c r="K15" s="277">
        <f>$K$5</f>
        <v>17000</v>
      </c>
      <c r="L15" s="255" t="s">
        <v>147</v>
      </c>
      <c r="M15" s="276">
        <f t="shared" si="2"/>
        <v>1</v>
      </c>
      <c r="N15" s="253">
        <v>4</v>
      </c>
      <c r="O15" s="277">
        <f>$O$5</f>
        <v>15000</v>
      </c>
      <c r="P15" s="255" t="s">
        <v>147</v>
      </c>
      <c r="Q15" s="276">
        <f t="shared" si="3"/>
        <v>1</v>
      </c>
      <c r="R15" s="253">
        <v>2</v>
      </c>
      <c r="S15" s="278">
        <f>$S$5</f>
        <v>14000</v>
      </c>
      <c r="T15" s="255" t="s">
        <v>149</v>
      </c>
      <c r="U15" s="276">
        <f t="shared" si="4"/>
        <v>0</v>
      </c>
      <c r="V15" s="267"/>
      <c r="X15" s="227"/>
    </row>
    <row r="16" spans="1:25" s="226" customFormat="1" ht="16.2" x14ac:dyDescent="0.3">
      <c r="A16" s="286"/>
      <c r="B16" s="253">
        <v>11</v>
      </c>
      <c r="C16" s="275">
        <f>$C$5</f>
        <v>14500</v>
      </c>
      <c r="D16" s="255" t="s">
        <v>147</v>
      </c>
      <c r="E16" s="276">
        <f t="shared" si="0"/>
        <v>1</v>
      </c>
      <c r="F16" s="253">
        <v>8</v>
      </c>
      <c r="G16" s="277">
        <f>$G$5</f>
        <v>15500</v>
      </c>
      <c r="H16" s="255" t="s">
        <v>147</v>
      </c>
      <c r="I16" s="276">
        <f t="shared" si="1"/>
        <v>1</v>
      </c>
      <c r="J16" s="287"/>
      <c r="K16" s="280"/>
      <c r="L16" s="281"/>
      <c r="M16" s="282"/>
      <c r="N16" s="287"/>
      <c r="O16" s="280"/>
      <c r="P16" s="281"/>
      <c r="Q16" s="276"/>
      <c r="R16" s="253">
        <v>1</v>
      </c>
      <c r="S16" s="278">
        <f>$S$5</f>
        <v>14000</v>
      </c>
      <c r="T16" s="255" t="s">
        <v>147</v>
      </c>
      <c r="U16" s="276">
        <f t="shared" si="4"/>
        <v>1</v>
      </c>
      <c r="V16" s="267"/>
      <c r="X16" s="227"/>
    </row>
    <row r="17" spans="1:26" s="288" customFormat="1" ht="16.2" x14ac:dyDescent="0.3">
      <c r="E17" s="289">
        <f>SUM(E7:E16)</f>
        <v>6</v>
      </c>
      <c r="F17" s="290"/>
      <c r="G17" s="290"/>
      <c r="H17" s="290"/>
      <c r="I17" s="289">
        <f>SUM(I7:I16)</f>
        <v>5</v>
      </c>
      <c r="J17" s="290"/>
      <c r="K17" s="290"/>
      <c r="L17" s="290"/>
      <c r="M17" s="289">
        <f>SUM(M7:M16)</f>
        <v>5</v>
      </c>
      <c r="N17" s="290"/>
      <c r="O17" s="290"/>
      <c r="P17" s="290"/>
      <c r="Q17" s="289">
        <f>SUM(Q7:Q16)</f>
        <v>3</v>
      </c>
      <c r="R17" s="290"/>
      <c r="S17" s="290"/>
      <c r="T17" s="290"/>
      <c r="U17" s="289">
        <f>SUM(U7:U16)</f>
        <v>5</v>
      </c>
      <c r="V17" s="290"/>
      <c r="W17" s="290"/>
      <c r="X17" s="290"/>
      <c r="Y17" s="289">
        <f>SUM(Y7:Y16)</f>
        <v>1</v>
      </c>
    </row>
    <row r="18" spans="1:26" s="291" customFormat="1" ht="16.2" x14ac:dyDescent="0.3">
      <c r="A18" s="225" t="s">
        <v>150</v>
      </c>
      <c r="E18" s="292">
        <f>$C5*E$17</f>
        <v>87000</v>
      </c>
      <c r="F18" s="293"/>
      <c r="G18" s="225" t="s">
        <v>151</v>
      </c>
      <c r="H18" s="293"/>
      <c r="I18" s="292">
        <f>$G5*I$17</f>
        <v>77500</v>
      </c>
      <c r="J18" s="293"/>
      <c r="K18" s="293"/>
      <c r="L18" s="293"/>
      <c r="M18" s="292">
        <f>$K5*SUM(M$10:M$16)+18000*(M7+M8)</f>
        <v>87000</v>
      </c>
      <c r="N18" s="293"/>
      <c r="O18" s="225" t="s">
        <v>152</v>
      </c>
      <c r="P18" s="293"/>
      <c r="Q18" s="292">
        <f>$G5*Q$17</f>
        <v>46500</v>
      </c>
      <c r="R18" s="293"/>
      <c r="S18" s="293"/>
      <c r="T18" s="293"/>
      <c r="U18" s="292">
        <f>$S5*U$17</f>
        <v>70000</v>
      </c>
      <c r="V18" s="293"/>
      <c r="W18" s="293"/>
      <c r="X18" s="293"/>
      <c r="Y18" s="292">
        <f>$W5*Y$17</f>
        <v>17000</v>
      </c>
      <c r="Z18" s="294"/>
    </row>
    <row r="19" spans="1:26" s="226" customFormat="1" ht="16.2" x14ac:dyDescent="0.3">
      <c r="A19" s="295" t="s">
        <v>153</v>
      </c>
      <c r="B19" s="296"/>
      <c r="C19" s="297">
        <f>SUM(E17:Y17)</f>
        <v>25</v>
      </c>
      <c r="D19" s="227"/>
      <c r="G19" s="295" t="s">
        <v>154</v>
      </c>
      <c r="H19" s="298"/>
      <c r="I19" s="298"/>
      <c r="J19" s="296"/>
      <c r="K19" s="297">
        <v>29</v>
      </c>
      <c r="L19" s="227"/>
      <c r="O19" s="295" t="s">
        <v>154</v>
      </c>
      <c r="P19" s="298"/>
      <c r="Q19" s="298"/>
      <c r="R19" s="296"/>
      <c r="S19" s="297">
        <f>29-13</f>
        <v>16</v>
      </c>
      <c r="T19" s="227"/>
      <c r="X19" s="227"/>
    </row>
    <row r="20" spans="1:26" s="226" customFormat="1" ht="16.2" x14ac:dyDescent="0.3">
      <c r="A20" s="299" t="s">
        <v>155</v>
      </c>
      <c r="B20" s="300"/>
      <c r="C20" s="301">
        <f>SUM(E18:Y18)</f>
        <v>385000</v>
      </c>
      <c r="D20" s="227"/>
      <c r="G20" s="299" t="s">
        <v>155</v>
      </c>
      <c r="H20" s="302"/>
      <c r="I20" s="302"/>
      <c r="J20" s="300"/>
      <c r="K20" s="301">
        <v>445000</v>
      </c>
      <c r="O20" s="299" t="s">
        <v>155</v>
      </c>
      <c r="P20" s="302"/>
      <c r="Q20" s="302"/>
      <c r="R20" s="300"/>
      <c r="S20" s="301">
        <v>250000</v>
      </c>
      <c r="T20" s="227"/>
      <c r="X20" s="227"/>
    </row>
    <row r="21" spans="1:26" s="226" customFormat="1" ht="16.2" x14ac:dyDescent="0.3">
      <c r="A21" s="303" t="s">
        <v>156</v>
      </c>
      <c r="B21" s="304"/>
      <c r="C21" s="305">
        <f>C20*12</f>
        <v>4620000</v>
      </c>
      <c r="D21" s="227"/>
      <c r="G21" s="303" t="s">
        <v>156</v>
      </c>
      <c r="H21" s="306"/>
      <c r="I21" s="306"/>
      <c r="J21" s="304"/>
      <c r="K21" s="305">
        <f>K20*12</f>
        <v>5340000</v>
      </c>
      <c r="O21" s="303" t="s">
        <v>156</v>
      </c>
      <c r="P21" s="306"/>
      <c r="Q21" s="306"/>
      <c r="R21" s="304"/>
      <c r="S21" s="305">
        <f>S20*12</f>
        <v>3000000</v>
      </c>
      <c r="T21" s="227"/>
      <c r="X21" s="227"/>
    </row>
    <row r="22" spans="1:26" s="226" customFormat="1" ht="16.2" x14ac:dyDescent="0.3">
      <c r="A22" s="295" t="s">
        <v>157</v>
      </c>
      <c r="B22" s="296"/>
      <c r="C22" s="307">
        <v>69</v>
      </c>
      <c r="D22" s="227"/>
      <c r="G22" s="295" t="s">
        <v>157</v>
      </c>
      <c r="H22" s="298"/>
      <c r="I22" s="298"/>
      <c r="J22" s="296"/>
      <c r="K22" s="307">
        <v>69</v>
      </c>
      <c r="O22" s="295" t="s">
        <v>157</v>
      </c>
      <c r="P22" s="298"/>
      <c r="Q22" s="298"/>
      <c r="R22" s="296"/>
      <c r="S22" s="307">
        <v>69</v>
      </c>
      <c r="T22" s="227"/>
      <c r="X22" s="227"/>
    </row>
    <row r="23" spans="1:26" ht="16.2" x14ac:dyDescent="0.3">
      <c r="C23" s="308"/>
      <c r="O23" s="226"/>
      <c r="P23" s="227"/>
      <c r="Q23" s="226"/>
      <c r="R23" s="226"/>
      <c r="S23" s="226"/>
      <c r="T23" s="227"/>
      <c r="U23" s="226"/>
      <c r="V23" s="226"/>
      <c r="W23" s="226"/>
      <c r="X23" s="227"/>
      <c r="Y23" s="226"/>
    </row>
    <row r="24" spans="1:26" s="226" customFormat="1" ht="16.2" x14ac:dyDescent="0.3">
      <c r="A24" s="225" t="s">
        <v>158</v>
      </c>
      <c r="C24" s="309"/>
      <c r="D24" s="227"/>
      <c r="P24" s="227"/>
      <c r="T24" s="227"/>
      <c r="X24" s="227"/>
      <c r="Y24" s="223"/>
    </row>
    <row r="25" spans="1:26" s="226" customFormat="1" ht="16.2" x14ac:dyDescent="0.3">
      <c r="A25" s="295" t="s">
        <v>159</v>
      </c>
      <c r="B25" s="296"/>
      <c r="C25" s="310" t="s">
        <v>160</v>
      </c>
      <c r="D25" s="227"/>
      <c r="P25" s="227"/>
      <c r="T25" s="227"/>
      <c r="X25" s="227"/>
    </row>
    <row r="26" spans="1:26" s="226" customFormat="1" ht="16.2" x14ac:dyDescent="0.3">
      <c r="A26" s="311" t="s">
        <v>161</v>
      </c>
      <c r="B26" s="312"/>
      <c r="C26" s="313">
        <f>C21</f>
        <v>4620000</v>
      </c>
      <c r="D26" s="227"/>
      <c r="P26" s="227"/>
      <c r="T26" s="227"/>
      <c r="X26" s="227"/>
    </row>
    <row r="27" spans="1:26" s="226" customFormat="1" ht="16.2" x14ac:dyDescent="0.3">
      <c r="A27" s="311" t="s">
        <v>162</v>
      </c>
      <c r="B27" s="312"/>
      <c r="C27" s="313">
        <f>C26*0.4</f>
        <v>1848000</v>
      </c>
      <c r="D27" s="314" t="s">
        <v>163</v>
      </c>
      <c r="H27" s="227"/>
      <c r="L27" s="227"/>
      <c r="P27" s="227"/>
      <c r="T27" s="227"/>
      <c r="X27" s="227"/>
    </row>
    <row r="28" spans="1:26" s="226" customFormat="1" ht="16.2" x14ac:dyDescent="0.3">
      <c r="A28" s="311" t="s">
        <v>164</v>
      </c>
      <c r="B28" s="312"/>
      <c r="C28" s="313">
        <f>C26*0.6</f>
        <v>2772000</v>
      </c>
      <c r="D28" s="314" t="s">
        <v>165</v>
      </c>
      <c r="H28" s="227"/>
      <c r="L28" s="227"/>
      <c r="P28" s="227"/>
      <c r="T28" s="227"/>
      <c r="X28" s="227"/>
    </row>
    <row r="29" spans="1:26" s="226" customFormat="1" ht="16.2" x14ac:dyDescent="0.3">
      <c r="A29" s="315"/>
      <c r="C29" s="316"/>
      <c r="D29" s="227"/>
      <c r="H29" s="227"/>
      <c r="L29" s="227"/>
      <c r="P29" s="227"/>
      <c r="T29" s="227"/>
      <c r="X29" s="227"/>
    </row>
    <row r="30" spans="1:26" x14ac:dyDescent="0.3">
      <c r="A30" s="317"/>
      <c r="C30" s="318"/>
    </row>
    <row r="31" spans="1:26" x14ac:dyDescent="0.3">
      <c r="A31" s="319" t="s">
        <v>159</v>
      </c>
      <c r="B31" s="320"/>
      <c r="C31" s="321" t="s">
        <v>160</v>
      </c>
      <c r="G31" s="322" t="s">
        <v>166</v>
      </c>
      <c r="H31" s="323"/>
      <c r="I31" s="308"/>
      <c r="J31" s="308"/>
      <c r="K31" s="322" t="s">
        <v>167</v>
      </c>
      <c r="L31" s="323"/>
      <c r="M31" s="308"/>
      <c r="N31" s="308"/>
      <c r="O31" s="322" t="s">
        <v>168</v>
      </c>
      <c r="S31" s="322" t="s">
        <v>169</v>
      </c>
    </row>
    <row r="32" spans="1:26" x14ac:dyDescent="0.3">
      <c r="A32" s="324" t="s">
        <v>170</v>
      </c>
      <c r="B32" s="325"/>
      <c r="C32" s="326">
        <f>734400*1.1</f>
        <v>807840.00000000012</v>
      </c>
      <c r="D32" s="327"/>
      <c r="E32" s="328"/>
      <c r="F32" s="328"/>
      <c r="G32" s="326">
        <f>C21-C32</f>
        <v>3812160</v>
      </c>
      <c r="H32" s="327"/>
      <c r="I32" s="328"/>
      <c r="J32" s="328"/>
      <c r="K32" s="329">
        <f>(G32*20-($C$37+($C$38+$C$39+$C$40+$C$41+$C$42)*2))/12/20</f>
        <v>39346.666666666672</v>
      </c>
      <c r="L32" s="327"/>
      <c r="M32" s="328"/>
      <c r="N32" s="328"/>
      <c r="O32" s="326">
        <f>(K32-$C$20)/$C$19/12</f>
        <v>-1152.1777777777777</v>
      </c>
      <c r="P32" s="330" t="s">
        <v>171</v>
      </c>
      <c r="S32" s="326" t="e">
        <f>K32/#REF!/12</f>
        <v>#REF!</v>
      </c>
    </row>
    <row r="33" spans="1:19" x14ac:dyDescent="0.3">
      <c r="A33" s="324" t="s">
        <v>172</v>
      </c>
      <c r="B33" s="325"/>
      <c r="C33" s="326">
        <f>438000*1.1</f>
        <v>481800.00000000006</v>
      </c>
      <c r="D33" s="327"/>
      <c r="E33" s="328"/>
      <c r="F33" s="328"/>
      <c r="G33" s="326">
        <f>C21-C33</f>
        <v>4138200</v>
      </c>
      <c r="H33" s="327"/>
      <c r="I33" s="328"/>
      <c r="J33" s="328"/>
      <c r="K33" s="329">
        <f t="shared" ref="K33:K34" si="5">(G33*20-($C$37+($C$38+$C$39+$C$40+$C$41+$C$42)*2))/12/20</f>
        <v>66516.666666666657</v>
      </c>
      <c r="L33" s="327"/>
      <c r="M33" s="328"/>
      <c r="N33" s="328"/>
      <c r="O33" s="326">
        <f>(K33-$C$20)/$C$19/12</f>
        <v>-1061.6111111111113</v>
      </c>
      <c r="S33" s="326" t="e">
        <f>K33/#REF!/12</f>
        <v>#REF!</v>
      </c>
    </row>
    <row r="34" spans="1:19" x14ac:dyDescent="0.3">
      <c r="A34" s="324" t="s">
        <v>173</v>
      </c>
      <c r="B34" s="325"/>
      <c r="C34" s="326">
        <f>316000*1.1</f>
        <v>347600</v>
      </c>
      <c r="D34" s="327"/>
      <c r="E34" s="328"/>
      <c r="F34" s="328"/>
      <c r="G34" s="326">
        <f>C21-C34</f>
        <v>4272400</v>
      </c>
      <c r="H34" s="327"/>
      <c r="I34" s="328"/>
      <c r="J34" s="328"/>
      <c r="K34" s="329">
        <f t="shared" si="5"/>
        <v>77700</v>
      </c>
      <c r="L34" s="327"/>
      <c r="M34" s="328"/>
      <c r="N34" s="328"/>
      <c r="O34" s="326">
        <f>(K34-$C$20)/$C$19/12</f>
        <v>-1024.3333333333333</v>
      </c>
      <c r="S34" s="326" t="e">
        <f>K34/#REF!/12</f>
        <v>#REF!</v>
      </c>
    </row>
    <row r="36" spans="1:19" x14ac:dyDescent="0.3">
      <c r="A36" s="319" t="s">
        <v>159</v>
      </c>
      <c r="B36" s="320"/>
      <c r="C36" s="321" t="s">
        <v>174</v>
      </c>
    </row>
    <row r="37" spans="1:19" x14ac:dyDescent="0.3">
      <c r="A37" s="324" t="s">
        <v>175</v>
      </c>
      <c r="B37" s="325"/>
      <c r="C37" s="326">
        <v>50000000</v>
      </c>
      <c r="D37" s="330" t="s">
        <v>176</v>
      </c>
    </row>
    <row r="38" spans="1:19" x14ac:dyDescent="0.3">
      <c r="A38" s="324" t="s">
        <v>177</v>
      </c>
      <c r="B38" s="325"/>
      <c r="C38" s="326">
        <v>3400000</v>
      </c>
      <c r="D38" s="330" t="s">
        <v>178</v>
      </c>
    </row>
    <row r="39" spans="1:19" x14ac:dyDescent="0.3">
      <c r="A39" s="324" t="s">
        <v>179</v>
      </c>
      <c r="B39" s="325"/>
      <c r="C39" s="326">
        <v>5000000</v>
      </c>
      <c r="D39" s="330" t="s">
        <v>178</v>
      </c>
    </row>
    <row r="40" spans="1:19" x14ac:dyDescent="0.3">
      <c r="C40" s="328"/>
    </row>
    <row r="41" spans="1:19" x14ac:dyDescent="0.3">
      <c r="C41" s="328"/>
    </row>
    <row r="42" spans="1:19" x14ac:dyDescent="0.3">
      <c r="C42" s="328"/>
    </row>
    <row r="43" spans="1:19" x14ac:dyDescent="0.3">
      <c r="C43" s="328"/>
    </row>
  </sheetData>
  <mergeCells count="12">
    <mergeCell ref="V6:X6"/>
    <mergeCell ref="B4:D4"/>
    <mergeCell ref="F4:H4"/>
    <mergeCell ref="J4:L4"/>
    <mergeCell ref="N4:P4"/>
    <mergeCell ref="R4:T4"/>
    <mergeCell ref="V4:X4"/>
    <mergeCell ref="B6:D6"/>
    <mergeCell ref="F6:H6"/>
    <mergeCell ref="J6:L6"/>
    <mergeCell ref="N6:P6"/>
    <mergeCell ref="R6:T6"/>
  </mergeCells>
  <phoneticPr fontId="4"/>
  <conditionalFormatting sqref="D10:D16">
    <cfRule type="expression" dxfId="11" priority="11">
      <formula>$D10="×"</formula>
    </cfRule>
    <cfRule type="expression" dxfId="10" priority="12">
      <formula>$D10="○"</formula>
    </cfRule>
  </conditionalFormatting>
  <conditionalFormatting sqref="H10:H16">
    <cfRule type="expression" dxfId="9" priority="9">
      <formula>$H10="〇"</formula>
    </cfRule>
    <cfRule type="expression" dxfId="8" priority="10">
      <formula>$H10="×"</formula>
    </cfRule>
  </conditionalFormatting>
  <conditionalFormatting sqref="L7:L15">
    <cfRule type="expression" dxfId="7" priority="7">
      <formula>$L7="×"</formula>
    </cfRule>
    <cfRule type="expression" dxfId="6" priority="8">
      <formula>$L7="〇"</formula>
    </cfRule>
  </conditionalFormatting>
  <conditionalFormatting sqref="P10:P15">
    <cfRule type="expression" dxfId="5" priority="5">
      <formula>$P10="×"</formula>
    </cfRule>
    <cfRule type="expression" dxfId="4" priority="6">
      <formula>$P10="〇"</formula>
    </cfRule>
  </conditionalFormatting>
  <conditionalFormatting sqref="T10:T16">
    <cfRule type="expression" dxfId="3" priority="3">
      <formula>$T10="×"</formula>
    </cfRule>
    <cfRule type="expression" dxfId="2" priority="4">
      <formula>$T10="〇"</formula>
    </cfRule>
  </conditionalFormatting>
  <conditionalFormatting sqref="X7">
    <cfRule type="expression" dxfId="1" priority="1">
      <formula>$T7="×"</formula>
    </cfRule>
    <cfRule type="expression" dxfId="0" priority="2">
      <formula>$T7="〇"</formula>
    </cfRule>
  </conditionalFormatting>
  <dataValidations count="1">
    <dataValidation type="list" allowBlank="1" showInputMessage="1" showErrorMessage="1" sqref="D10:D12 D14:D16 H10:H12 H14:H16 L7:L8 L10:L11 L14:L15 P10:P11 P14:P15 T10:T12 T14:T16 X7" xr:uid="{88917039-5AAA-427D-A021-B92BF8AB81AE}">
      <formula1>"○,×"</formula1>
    </dataValidation>
  </dataValidations>
  <pageMargins left="0.7" right="0.7" top="0.75" bottom="0.75" header="0.3" footer="0.3"/>
  <pageSetup paperSize="9"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4CD2-A4E0-49EE-95B1-266B18FB1280}">
  <sheetPr>
    <tabColor rgb="FFFFFF00"/>
  </sheetPr>
  <dimension ref="B2:CK101"/>
  <sheetViews>
    <sheetView view="pageBreakPreview" zoomScale="60" zoomScaleNormal="40" workbookViewId="0">
      <selection activeCell="E29" sqref="E29"/>
    </sheetView>
  </sheetViews>
  <sheetFormatPr defaultColWidth="2.6328125" defaultRowHeight="15" x14ac:dyDescent="0.3"/>
  <cols>
    <col min="54" max="55" width="2.6328125" customWidth="1"/>
    <col min="58" max="58" width="2.6328125" customWidth="1"/>
    <col min="89" max="89" width="2.6328125" customWidth="1"/>
  </cols>
  <sheetData>
    <row r="2" spans="2:2" ht="49.2" x14ac:dyDescent="0.3">
      <c r="B2" s="348" t="s">
        <v>254</v>
      </c>
    </row>
    <row r="4" spans="2:2" ht="27" x14ac:dyDescent="0.3">
      <c r="B4" s="27" t="s">
        <v>180</v>
      </c>
    </row>
    <row r="5" spans="2:2" ht="15" customHeight="1" x14ac:dyDescent="0.3">
      <c r="B5" s="27"/>
    </row>
    <row r="6" spans="2:2" ht="19.95" customHeight="1" x14ac:dyDescent="0.3">
      <c r="B6" s="27"/>
    </row>
    <row r="7" spans="2:2" ht="19.95" customHeight="1" x14ac:dyDescent="0.3">
      <c r="B7" s="27"/>
    </row>
    <row r="8" spans="2:2" ht="19.95" customHeight="1" x14ac:dyDescent="0.3">
      <c r="B8" s="27"/>
    </row>
    <row r="9" spans="2:2" ht="19.95" customHeight="1" x14ac:dyDescent="0.3">
      <c r="B9" s="27"/>
    </row>
    <row r="10" spans="2:2" ht="19.95" customHeight="1" x14ac:dyDescent="0.3">
      <c r="B10" s="27"/>
    </row>
    <row r="11" spans="2:2" ht="19.95" customHeight="1" x14ac:dyDescent="0.3">
      <c r="B11" s="27"/>
    </row>
    <row r="12" spans="2:2" ht="19.95" customHeight="1" x14ac:dyDescent="0.3">
      <c r="B12" s="27"/>
    </row>
    <row r="13" spans="2:2" ht="19.95" customHeight="1" x14ac:dyDescent="0.3">
      <c r="B13" s="27"/>
    </row>
    <row r="14" spans="2:2" ht="19.95" customHeight="1" x14ac:dyDescent="0.3">
      <c r="B14" s="27"/>
    </row>
    <row r="15" spans="2:2" ht="19.95" customHeight="1" x14ac:dyDescent="0.3">
      <c r="B15" s="27"/>
    </row>
    <row r="16" spans="2:2" ht="19.95" customHeight="1" x14ac:dyDescent="0.3">
      <c r="B16" s="27"/>
    </row>
    <row r="17" spans="2:56" ht="19.95" customHeight="1" x14ac:dyDescent="0.3">
      <c r="B17" s="27"/>
    </row>
    <row r="18" spans="2:56" ht="19.95" customHeight="1" x14ac:dyDescent="0.3">
      <c r="B18" s="27"/>
      <c r="BC18" s="54" t="s">
        <v>211</v>
      </c>
    </row>
    <row r="19" spans="2:56" ht="19.95" customHeight="1" x14ac:dyDescent="0.3">
      <c r="B19" s="27"/>
    </row>
    <row r="20" spans="2:56" ht="19.95" customHeight="1" x14ac:dyDescent="0.3">
      <c r="B20" s="27"/>
      <c r="BC20" s="337" t="s">
        <v>208</v>
      </c>
    </row>
    <row r="21" spans="2:56" ht="19.95" customHeight="1" x14ac:dyDescent="0.3">
      <c r="B21" s="27"/>
      <c r="BC21" s="337" t="s">
        <v>209</v>
      </c>
    </row>
    <row r="22" spans="2:56" ht="19.95" customHeight="1" x14ac:dyDescent="0.3">
      <c r="B22" s="27"/>
      <c r="BC22" s="337" t="s">
        <v>210</v>
      </c>
    </row>
    <row r="23" spans="2:56" ht="19.95" customHeight="1" x14ac:dyDescent="0.3">
      <c r="B23" s="27"/>
      <c r="BC23" s="339"/>
    </row>
    <row r="24" spans="2:56" ht="19.95" customHeight="1" x14ac:dyDescent="0.3">
      <c r="B24" s="27"/>
    </row>
    <row r="25" spans="2:56" ht="19.95" customHeight="1" x14ac:dyDescent="0.3">
      <c r="B25" s="27"/>
    </row>
    <row r="26" spans="2:56" ht="19.95" customHeight="1" x14ac:dyDescent="0.3">
      <c r="B26" s="27"/>
    </row>
    <row r="27" spans="2:56" ht="19.95" customHeight="1" x14ac:dyDescent="0.3">
      <c r="B27" s="27"/>
    </row>
    <row r="28" spans="2:56" ht="19.95" customHeight="1" x14ac:dyDescent="0.3">
      <c r="B28" s="27"/>
    </row>
    <row r="30" spans="2:56" ht="27" x14ac:dyDescent="0.3">
      <c r="B30" s="27" t="s">
        <v>213</v>
      </c>
    </row>
    <row r="31" spans="2:56" ht="27" x14ac:dyDescent="0.3">
      <c r="B31" s="27" t="s">
        <v>215</v>
      </c>
    </row>
    <row r="32" spans="2:56" ht="19.95" customHeight="1" x14ac:dyDescent="0.3">
      <c r="B32" s="27"/>
      <c r="BC32" s="54" t="s">
        <v>185</v>
      </c>
      <c r="BD32" s="54"/>
    </row>
    <row r="33" spans="2:89" ht="19.95" customHeight="1" x14ac:dyDescent="0.3">
      <c r="B33" s="27"/>
    </row>
    <row r="34" spans="2:89" ht="19.95" customHeight="1" x14ac:dyDescent="0.3">
      <c r="B34" s="27"/>
      <c r="BD34" s="337" t="s">
        <v>181</v>
      </c>
      <c r="BE34" s="338"/>
      <c r="BF34" s="339"/>
      <c r="BG34" s="338"/>
      <c r="BH34" s="339"/>
      <c r="BI34" s="339"/>
      <c r="BJ34" s="339"/>
    </row>
    <row r="35" spans="2:89" ht="19.95" customHeight="1" x14ac:dyDescent="0.3">
      <c r="B35" s="27"/>
      <c r="BD35" s="340" t="s">
        <v>5</v>
      </c>
      <c r="BE35" s="341" t="s">
        <v>189</v>
      </c>
      <c r="BF35" s="339"/>
      <c r="BG35" s="338"/>
      <c r="BH35" s="339"/>
      <c r="BI35" s="339"/>
      <c r="BJ35" s="339"/>
    </row>
    <row r="36" spans="2:89" ht="19.95" customHeight="1" x14ac:dyDescent="0.3">
      <c r="B36" s="27"/>
      <c r="BD36" s="339"/>
      <c r="BE36" s="339"/>
      <c r="BF36" s="341" t="s">
        <v>183</v>
      </c>
      <c r="BG36" s="339"/>
      <c r="BH36" s="339"/>
      <c r="BI36" s="339"/>
      <c r="BJ36" s="339"/>
      <c r="CK36" s="344"/>
    </row>
    <row r="37" spans="2:89" ht="19.95" customHeight="1" x14ac:dyDescent="0.3">
      <c r="B37" s="27"/>
      <c r="BD37" s="339"/>
      <c r="BE37" s="339"/>
      <c r="BF37" s="339"/>
      <c r="BG37" s="339"/>
      <c r="BH37" s="339"/>
      <c r="BI37" s="339"/>
      <c r="BJ37" s="339"/>
    </row>
    <row r="38" spans="2:89" ht="19.95" customHeight="1" x14ac:dyDescent="0.3">
      <c r="B38" s="27"/>
      <c r="BD38" s="340" t="s">
        <v>5</v>
      </c>
      <c r="BE38" s="341" t="s">
        <v>190</v>
      </c>
      <c r="BF38" s="339"/>
      <c r="BG38" s="338"/>
      <c r="BH38" s="339"/>
      <c r="BI38" s="339"/>
      <c r="BJ38" s="339"/>
    </row>
    <row r="39" spans="2:89" ht="19.95" customHeight="1" x14ac:dyDescent="0.3">
      <c r="B39" s="27"/>
      <c r="BD39" s="339"/>
      <c r="BE39" s="339"/>
      <c r="BF39" s="341" t="s">
        <v>184</v>
      </c>
      <c r="BG39" s="339"/>
      <c r="BH39" s="339"/>
      <c r="BI39" s="339"/>
      <c r="BJ39" s="339"/>
    </row>
    <row r="40" spans="2:89" ht="19.95" customHeight="1" x14ac:dyDescent="0.3">
      <c r="B40" s="27"/>
    </row>
    <row r="41" spans="2:89" ht="19.95" customHeight="1" x14ac:dyDescent="0.3">
      <c r="B41" s="27"/>
      <c r="BD41" s="340" t="s">
        <v>5</v>
      </c>
      <c r="BE41" s="341" t="s">
        <v>187</v>
      </c>
    </row>
    <row r="42" spans="2:89" ht="19.95" customHeight="1" x14ac:dyDescent="0.3">
      <c r="B42" s="27"/>
    </row>
    <row r="43" spans="2:89" ht="19.95" customHeight="1" x14ac:dyDescent="0.3">
      <c r="B43" s="27"/>
    </row>
    <row r="44" spans="2:89" ht="19.95" customHeight="1" x14ac:dyDescent="0.3">
      <c r="B44" s="27"/>
      <c r="BD44" s="332" t="s">
        <v>214</v>
      </c>
      <c r="BE44" s="333"/>
      <c r="BF44" s="334"/>
    </row>
    <row r="45" spans="2:89" ht="19.95" customHeight="1" x14ac:dyDescent="0.3">
      <c r="B45" s="27"/>
      <c r="BD45" s="335" t="s">
        <v>5</v>
      </c>
      <c r="BE45" s="336" t="s">
        <v>189</v>
      </c>
      <c r="BF45" s="334"/>
    </row>
    <row r="46" spans="2:89" ht="19.95" customHeight="1" x14ac:dyDescent="0.3">
      <c r="B46" s="27"/>
      <c r="BD46" s="334"/>
      <c r="BE46" s="334"/>
      <c r="BF46" s="336" t="s">
        <v>220</v>
      </c>
    </row>
    <row r="47" spans="2:89" ht="19.95" customHeight="1" x14ac:dyDescent="0.3">
      <c r="B47" s="27"/>
      <c r="BF47" s="336" t="s">
        <v>232</v>
      </c>
    </row>
    <row r="48" spans="2:89" ht="19.95" customHeight="1" x14ac:dyDescent="0.3">
      <c r="B48" s="27"/>
      <c r="BF48" s="336" t="s">
        <v>223</v>
      </c>
    </row>
    <row r="49" spans="2:62" ht="19.95" customHeight="1" x14ac:dyDescent="0.3">
      <c r="B49" s="27"/>
    </row>
    <row r="50" spans="2:62" ht="19.95" customHeight="1" x14ac:dyDescent="0.3">
      <c r="B50" s="27"/>
      <c r="BD50" s="335" t="s">
        <v>5</v>
      </c>
      <c r="BE50" s="336" t="s">
        <v>216</v>
      </c>
      <c r="BF50" s="334"/>
    </row>
    <row r="51" spans="2:62" ht="19.95" customHeight="1" x14ac:dyDescent="0.3">
      <c r="B51" s="27"/>
      <c r="BD51" s="334"/>
      <c r="BE51" s="334"/>
      <c r="BF51" s="336" t="s">
        <v>221</v>
      </c>
    </row>
    <row r="52" spans="2:62" ht="19.95" customHeight="1" x14ac:dyDescent="0.3">
      <c r="B52" s="27"/>
      <c r="BF52" s="336" t="s">
        <v>222</v>
      </c>
    </row>
    <row r="53" spans="2:62" ht="19.95" customHeight="1" x14ac:dyDescent="0.3">
      <c r="B53" s="27"/>
      <c r="BF53" s="336" t="s">
        <v>219</v>
      </c>
    </row>
    <row r="54" spans="2:62" ht="19.95" customHeight="1" x14ac:dyDescent="0.3">
      <c r="B54" s="27"/>
      <c r="BF54" s="336" t="s">
        <v>224</v>
      </c>
    </row>
    <row r="55" spans="2:62" ht="19.95" customHeight="1" x14ac:dyDescent="0.3">
      <c r="B55" s="27"/>
    </row>
    <row r="56" spans="2:62" ht="19.95" customHeight="1" x14ac:dyDescent="0.3">
      <c r="B56" s="27"/>
    </row>
    <row r="57" spans="2:62" ht="19.95" customHeight="1" x14ac:dyDescent="0.3">
      <c r="B57" s="27"/>
    </row>
    <row r="58" spans="2:62" ht="27" x14ac:dyDescent="0.3">
      <c r="B58" s="27" t="s">
        <v>212</v>
      </c>
    </row>
    <row r="60" spans="2:62" ht="18.600000000000001" x14ac:dyDescent="0.3">
      <c r="BC60" s="54" t="s">
        <v>185</v>
      </c>
      <c r="BD60" s="54"/>
    </row>
    <row r="62" spans="2:62" ht="18.600000000000001" x14ac:dyDescent="0.3">
      <c r="BD62" s="337" t="s">
        <v>181</v>
      </c>
      <c r="BE62" s="338"/>
      <c r="BF62" s="339"/>
      <c r="BG62" s="338"/>
      <c r="BH62" s="339"/>
      <c r="BI62" s="339"/>
      <c r="BJ62" s="339"/>
    </row>
    <row r="63" spans="2:62" ht="18.600000000000001" x14ac:dyDescent="0.3">
      <c r="BD63" s="340" t="s">
        <v>5</v>
      </c>
      <c r="BE63" s="341" t="s">
        <v>189</v>
      </c>
      <c r="BF63" s="339"/>
      <c r="BG63" s="338"/>
      <c r="BH63" s="339"/>
      <c r="BI63" s="339"/>
      <c r="BJ63" s="339"/>
    </row>
    <row r="64" spans="2:62" ht="18.600000000000001" x14ac:dyDescent="0.3">
      <c r="BD64" s="339"/>
      <c r="BE64" s="339"/>
      <c r="BF64" s="341" t="s">
        <v>183</v>
      </c>
      <c r="BG64" s="339"/>
      <c r="BH64" s="339"/>
      <c r="BI64" s="339"/>
      <c r="BJ64" s="339"/>
    </row>
    <row r="65" spans="56:62" x14ac:dyDescent="0.3">
      <c r="BD65" s="339"/>
      <c r="BE65" s="339"/>
      <c r="BF65" s="339"/>
      <c r="BG65" s="339"/>
      <c r="BH65" s="339"/>
      <c r="BI65" s="339"/>
      <c r="BJ65" s="339"/>
    </row>
    <row r="66" spans="56:62" ht="18.600000000000001" x14ac:dyDescent="0.3">
      <c r="BD66" s="340" t="s">
        <v>5</v>
      </c>
      <c r="BE66" s="341" t="s">
        <v>190</v>
      </c>
      <c r="BF66" s="339"/>
      <c r="BG66" s="338"/>
      <c r="BH66" s="339"/>
      <c r="BI66" s="339"/>
      <c r="BJ66" s="339"/>
    </row>
    <row r="67" spans="56:62" ht="18.600000000000001" x14ac:dyDescent="0.3">
      <c r="BD67" s="339"/>
      <c r="BE67" s="339"/>
      <c r="BF67" s="341" t="s">
        <v>184</v>
      </c>
      <c r="BG67" s="339"/>
      <c r="BH67" s="339"/>
      <c r="BI67" s="339"/>
      <c r="BJ67" s="339"/>
    </row>
    <row r="69" spans="56:62" ht="18.600000000000001" x14ac:dyDescent="0.3">
      <c r="BD69" s="340" t="s">
        <v>5</v>
      </c>
      <c r="BE69" s="341" t="s">
        <v>187</v>
      </c>
    </row>
    <row r="72" spans="56:62" ht="18.600000000000001" x14ac:dyDescent="0.3">
      <c r="BD72" s="332" t="s">
        <v>186</v>
      </c>
      <c r="BE72" s="333"/>
      <c r="BF72" s="334"/>
    </row>
    <row r="73" spans="56:62" ht="18.600000000000001" x14ac:dyDescent="0.3">
      <c r="BD73" s="335" t="s">
        <v>5</v>
      </c>
      <c r="BE73" s="336" t="s">
        <v>189</v>
      </c>
      <c r="BF73" s="334"/>
    </row>
    <row r="74" spans="56:62" ht="18.600000000000001" x14ac:dyDescent="0.3">
      <c r="BD74" s="334"/>
      <c r="BE74" s="334"/>
      <c r="BF74" s="336" t="s">
        <v>192</v>
      </c>
    </row>
    <row r="75" spans="56:62" ht="18.600000000000001" x14ac:dyDescent="0.3">
      <c r="BF75" s="336" t="s">
        <v>193</v>
      </c>
    </row>
    <row r="77" spans="56:62" ht="18.600000000000001" x14ac:dyDescent="0.3">
      <c r="BD77" s="335" t="s">
        <v>5</v>
      </c>
      <c r="BE77" s="336" t="s">
        <v>191</v>
      </c>
      <c r="BF77" s="334"/>
    </row>
    <row r="78" spans="56:62" ht="18.600000000000001" x14ac:dyDescent="0.3">
      <c r="BD78" s="334"/>
      <c r="BE78" s="334"/>
      <c r="BF78" s="336" t="s">
        <v>194</v>
      </c>
    </row>
    <row r="79" spans="56:62" ht="18.600000000000001" x14ac:dyDescent="0.3">
      <c r="BF79" s="336" t="s">
        <v>195</v>
      </c>
    </row>
    <row r="80" spans="56:62" ht="18.600000000000001" x14ac:dyDescent="0.3">
      <c r="BF80" s="336" t="s">
        <v>200</v>
      </c>
    </row>
    <row r="82" spans="55:80" ht="18.600000000000001" x14ac:dyDescent="0.3">
      <c r="BD82" s="335" t="s">
        <v>5</v>
      </c>
      <c r="BE82" s="336" t="s">
        <v>196</v>
      </c>
    </row>
    <row r="83" spans="55:80" ht="18.600000000000001" x14ac:dyDescent="0.3">
      <c r="BF83" s="336" t="s">
        <v>188</v>
      </c>
    </row>
    <row r="85" spans="55:80" ht="18.600000000000001" x14ac:dyDescent="0.3">
      <c r="BC85" s="336"/>
      <c r="BD85" s="335" t="s">
        <v>5</v>
      </c>
      <c r="BE85" s="336" t="s">
        <v>197</v>
      </c>
      <c r="BF85" s="331"/>
      <c r="BG85" s="331"/>
      <c r="BH85" s="331"/>
    </row>
    <row r="86" spans="55:80" ht="18.600000000000001" x14ac:dyDescent="0.3">
      <c r="BD86" s="331"/>
      <c r="BE86" s="331"/>
      <c r="BF86" s="336" t="s">
        <v>198</v>
      </c>
      <c r="BG86" s="331"/>
      <c r="BH86" s="331"/>
    </row>
    <row r="87" spans="55:80" ht="18.600000000000001" x14ac:dyDescent="0.3">
      <c r="BQ87" s="336"/>
    </row>
    <row r="88" spans="55:80" ht="18.600000000000001" x14ac:dyDescent="0.3">
      <c r="BD88" s="335" t="s">
        <v>5</v>
      </c>
      <c r="BE88" s="336" t="s">
        <v>202</v>
      </c>
      <c r="BQ88" s="336"/>
      <c r="CB88" s="336"/>
    </row>
    <row r="89" spans="55:80" ht="18.600000000000001" x14ac:dyDescent="0.3">
      <c r="BD89" s="335" t="s">
        <v>5</v>
      </c>
      <c r="BE89" s="336" t="s">
        <v>199</v>
      </c>
    </row>
    <row r="90" spans="55:80" ht="18.600000000000001" x14ac:dyDescent="0.3">
      <c r="BD90" s="335" t="s">
        <v>5</v>
      </c>
      <c r="BE90" s="336" t="s">
        <v>201</v>
      </c>
    </row>
    <row r="93" spans="55:80" ht="18.600000000000001" x14ac:dyDescent="0.3">
      <c r="BD93" s="54" t="s">
        <v>203</v>
      </c>
      <c r="BE93" s="1"/>
    </row>
    <row r="94" spans="55:80" ht="18.600000000000001" x14ac:dyDescent="0.3">
      <c r="BD94" s="51" t="s">
        <v>5</v>
      </c>
      <c r="BE94" s="6" t="s">
        <v>182</v>
      </c>
    </row>
    <row r="95" spans="55:80" ht="18.600000000000001" x14ac:dyDescent="0.3">
      <c r="BF95" s="342" t="s">
        <v>192</v>
      </c>
    </row>
    <row r="96" spans="55:80" ht="18.600000000000001" x14ac:dyDescent="0.3">
      <c r="BF96" s="342" t="s">
        <v>206</v>
      </c>
    </row>
    <row r="98" spans="56:59" ht="18.600000000000001" x14ac:dyDescent="0.3">
      <c r="BD98" s="343" t="s">
        <v>5</v>
      </c>
      <c r="BE98" s="342" t="s">
        <v>204</v>
      </c>
      <c r="BF98" s="15"/>
      <c r="BG98" s="15"/>
    </row>
    <row r="99" spans="56:59" ht="18.600000000000001" x14ac:dyDescent="0.3">
      <c r="BD99" s="15"/>
      <c r="BE99" s="15"/>
      <c r="BF99" s="342" t="s">
        <v>205</v>
      </c>
      <c r="BG99" s="15"/>
    </row>
    <row r="100" spans="56:59" ht="18.600000000000001" x14ac:dyDescent="0.3">
      <c r="BD100" s="15"/>
      <c r="BE100" s="15"/>
      <c r="BF100" s="342" t="s">
        <v>207</v>
      </c>
      <c r="BG100" s="15"/>
    </row>
    <row r="101" spans="56:59" ht="18.600000000000001" x14ac:dyDescent="0.3">
      <c r="BD101" s="15"/>
      <c r="BE101" s="15"/>
      <c r="BF101" s="342"/>
      <c r="BG101" s="15"/>
    </row>
  </sheetData>
  <phoneticPr fontId="4"/>
  <printOptions horizontalCentered="1"/>
  <pageMargins left="0" right="0" top="0.39370078740157483" bottom="0" header="0" footer="0"/>
  <pageSetup paperSize="9" scale="42" fitToHeight="2" orientation="landscape" r:id="rId1"/>
  <rowBreaks count="1" manualBreakCount="1">
    <brk id="56" max="16383"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N21"/>
  <sheetViews>
    <sheetView showGridLines="0" zoomScale="85" zoomScaleNormal="85" workbookViewId="0">
      <selection activeCell="F21" sqref="F21"/>
    </sheetView>
  </sheetViews>
  <sheetFormatPr defaultColWidth="2.6328125" defaultRowHeight="15" x14ac:dyDescent="0.3"/>
  <cols>
    <col min="1" max="1" width="2.6328125" customWidth="1"/>
    <col min="2" max="2" width="3" style="4" customWidth="1"/>
    <col min="3" max="3" width="9.6328125" style="4" customWidth="1"/>
    <col min="4" max="4" width="7.6328125" style="4" customWidth="1"/>
    <col min="5" max="6" width="32.6328125" customWidth="1"/>
  </cols>
  <sheetData>
    <row r="2" spans="2:14" ht="15.6" thickBot="1" x14ac:dyDescent="0.35"/>
    <row r="3" spans="2:14" ht="18" customHeight="1" x14ac:dyDescent="0.3">
      <c r="B3" s="18"/>
      <c r="C3" s="19"/>
      <c r="D3" s="19"/>
      <c r="E3" s="32" t="s">
        <v>35</v>
      </c>
      <c r="F3" s="34" t="s">
        <v>36</v>
      </c>
      <c r="I3" s="30"/>
      <c r="K3" s="30"/>
      <c r="L3" s="30"/>
      <c r="M3" s="30"/>
      <c r="N3" s="30"/>
    </row>
    <row r="4" spans="2:14" ht="18" customHeight="1" x14ac:dyDescent="0.3">
      <c r="B4" s="20"/>
      <c r="C4" s="21"/>
      <c r="D4" s="21"/>
      <c r="E4" s="33" t="s">
        <v>34</v>
      </c>
      <c r="F4" s="35" t="s">
        <v>37</v>
      </c>
      <c r="I4" s="30"/>
      <c r="J4" s="30"/>
      <c r="K4" s="30"/>
      <c r="L4" s="30"/>
      <c r="M4" s="30"/>
      <c r="N4" s="30"/>
    </row>
    <row r="5" spans="2:14" ht="45.6" thickBot="1" x14ac:dyDescent="0.35">
      <c r="B5" s="20"/>
      <c r="C5" s="21"/>
      <c r="D5" s="36" t="s">
        <v>39</v>
      </c>
      <c r="E5" s="41" t="s">
        <v>40</v>
      </c>
      <c r="F5" s="42" t="s">
        <v>45</v>
      </c>
      <c r="I5" s="30"/>
      <c r="J5" s="30"/>
      <c r="K5" s="30"/>
      <c r="L5" s="30"/>
      <c r="M5" s="30"/>
      <c r="N5" s="30"/>
    </row>
    <row r="6" spans="2:14" ht="48" customHeight="1" thickTop="1" x14ac:dyDescent="0.3">
      <c r="B6" s="39" t="s">
        <v>9</v>
      </c>
      <c r="C6" s="40" t="s">
        <v>53</v>
      </c>
      <c r="D6" s="37" t="s">
        <v>43</v>
      </c>
      <c r="E6" s="43" t="s">
        <v>46</v>
      </c>
      <c r="F6" s="44" t="s">
        <v>50</v>
      </c>
      <c r="M6" s="30"/>
      <c r="N6" s="30"/>
    </row>
    <row r="7" spans="2:14" ht="45.6" thickBot="1" x14ac:dyDescent="0.35">
      <c r="B7" s="20"/>
      <c r="C7" s="21"/>
      <c r="D7" s="38" t="s">
        <v>44</v>
      </c>
      <c r="E7" s="45" t="s">
        <v>48</v>
      </c>
      <c r="F7" s="46" t="s">
        <v>52</v>
      </c>
      <c r="M7" s="30"/>
      <c r="N7" s="30"/>
    </row>
    <row r="8" spans="2:14" x14ac:dyDescent="0.3">
      <c r="B8" s="14"/>
      <c r="C8" s="14"/>
      <c r="D8" s="22"/>
      <c r="E8" s="23"/>
      <c r="F8" s="14"/>
      <c r="H8" s="30" t="s">
        <v>23</v>
      </c>
      <c r="M8" s="30"/>
      <c r="N8" s="30"/>
    </row>
    <row r="9" spans="2:14" x14ac:dyDescent="0.3">
      <c r="E9" s="24"/>
      <c r="F9" s="4"/>
      <c r="H9" s="30" t="s">
        <v>26</v>
      </c>
      <c r="M9" s="30"/>
      <c r="N9" s="30"/>
    </row>
    <row r="10" spans="2:14" x14ac:dyDescent="0.3">
      <c r="E10" s="4"/>
      <c r="F10" s="4"/>
      <c r="H10" s="30" t="s">
        <v>38</v>
      </c>
      <c r="M10" s="30"/>
      <c r="N10" s="30"/>
    </row>
    <row r="11" spans="2:14" x14ac:dyDescent="0.3">
      <c r="E11" s="4"/>
      <c r="F11" s="4"/>
      <c r="H11" s="30" t="s">
        <v>24</v>
      </c>
      <c r="I11" s="30"/>
      <c r="J11" s="30"/>
      <c r="K11" s="30"/>
      <c r="L11" s="30"/>
      <c r="M11" s="30"/>
      <c r="N11" s="30"/>
    </row>
    <row r="12" spans="2:14" ht="16.2" x14ac:dyDescent="0.3">
      <c r="E12" s="25"/>
      <c r="H12" s="31" t="s">
        <v>42</v>
      </c>
      <c r="I12" s="31"/>
      <c r="J12" s="31"/>
      <c r="K12" s="31"/>
      <c r="L12" s="30"/>
      <c r="M12" s="30"/>
      <c r="N12" s="30"/>
    </row>
    <row r="13" spans="2:14" ht="16.2" x14ac:dyDescent="0.3">
      <c r="E13" s="26"/>
      <c r="H13" s="31" t="s">
        <v>25</v>
      </c>
      <c r="I13" s="31"/>
      <c r="J13" s="31"/>
      <c r="K13" s="31"/>
      <c r="L13" s="30"/>
      <c r="M13" s="30"/>
      <c r="N13" s="30"/>
    </row>
    <row r="14" spans="2:14" ht="16.2" x14ac:dyDescent="0.3">
      <c r="E14" s="26"/>
      <c r="H14" s="31" t="s">
        <v>47</v>
      </c>
      <c r="I14" s="31"/>
      <c r="J14" s="31"/>
      <c r="K14" s="31"/>
      <c r="L14" s="30"/>
      <c r="M14" s="30"/>
      <c r="N14" s="30"/>
    </row>
    <row r="15" spans="2:14" x14ac:dyDescent="0.3">
      <c r="E15" s="26"/>
      <c r="H15" s="30"/>
      <c r="I15" s="30"/>
      <c r="J15" s="30"/>
      <c r="K15" s="30"/>
      <c r="L15" s="30"/>
      <c r="M15" s="30"/>
      <c r="N15" s="30"/>
    </row>
    <row r="16" spans="2:14" x14ac:dyDescent="0.3">
      <c r="E16" s="26"/>
      <c r="H16" s="30" t="s">
        <v>28</v>
      </c>
      <c r="I16" s="30"/>
      <c r="J16" s="30"/>
      <c r="K16" s="30"/>
      <c r="L16" s="30"/>
      <c r="M16" s="30"/>
      <c r="N16" s="30"/>
    </row>
    <row r="17" spans="6:14" x14ac:dyDescent="0.3">
      <c r="H17" s="30" t="s">
        <v>41</v>
      </c>
      <c r="I17" s="30"/>
      <c r="J17" s="30"/>
      <c r="K17" s="30"/>
      <c r="L17" s="30"/>
      <c r="M17" s="30"/>
      <c r="N17" s="30"/>
    </row>
    <row r="18" spans="6:14" x14ac:dyDescent="0.3">
      <c r="H18" s="30" t="s">
        <v>24</v>
      </c>
      <c r="I18" s="30"/>
      <c r="J18" s="30"/>
      <c r="K18" s="30"/>
      <c r="L18" s="30"/>
    </row>
    <row r="19" spans="6:14" x14ac:dyDescent="0.3">
      <c r="F19" s="13"/>
      <c r="H19" s="30" t="s">
        <v>49</v>
      </c>
      <c r="I19" s="30"/>
      <c r="J19" s="30"/>
      <c r="K19" s="30"/>
      <c r="L19" s="30"/>
    </row>
    <row r="20" spans="6:14" x14ac:dyDescent="0.3">
      <c r="H20" s="30" t="s">
        <v>25</v>
      </c>
      <c r="I20" s="30"/>
      <c r="J20" s="30"/>
      <c r="K20" s="30"/>
      <c r="L20" s="30"/>
    </row>
    <row r="21" spans="6:14" x14ac:dyDescent="0.3">
      <c r="H21" s="30" t="s">
        <v>51</v>
      </c>
      <c r="I21" s="30"/>
      <c r="J21" s="30"/>
      <c r="K21" s="30"/>
      <c r="L21" s="30"/>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FF69-F692-48F0-A8D7-FA39B118E9FE}">
  <sheetPr>
    <tabColor rgb="FFFFFF00"/>
    <pageSetUpPr fitToPage="1"/>
  </sheetPr>
  <dimension ref="B2:N24"/>
  <sheetViews>
    <sheetView showGridLines="0" topLeftCell="A2" zoomScale="85" zoomScaleNormal="85" workbookViewId="0">
      <selection activeCell="U23" sqref="U23"/>
    </sheetView>
  </sheetViews>
  <sheetFormatPr defaultColWidth="2.6328125" defaultRowHeight="15" x14ac:dyDescent="0.3"/>
  <cols>
    <col min="1" max="1" width="2.6328125" customWidth="1"/>
    <col min="2" max="2" width="3" style="4" customWidth="1"/>
    <col min="3" max="3" width="5.08984375" style="4" bestFit="1" customWidth="1"/>
    <col min="4" max="4" width="7.6328125" style="4" customWidth="1"/>
    <col min="5" max="6" width="32.6328125" customWidth="1"/>
  </cols>
  <sheetData>
    <row r="2" spans="2:14" ht="15.6" thickBot="1" x14ac:dyDescent="0.35"/>
    <row r="3" spans="2:14" ht="18" customHeight="1" x14ac:dyDescent="0.3">
      <c r="B3" s="18"/>
      <c r="C3" s="19"/>
      <c r="D3" s="19"/>
      <c r="E3" s="32" t="s">
        <v>35</v>
      </c>
      <c r="F3" s="34" t="s">
        <v>36</v>
      </c>
      <c r="I3" s="30"/>
      <c r="K3" s="30"/>
      <c r="L3" s="30"/>
      <c r="M3" s="30"/>
      <c r="N3" s="30"/>
    </row>
    <row r="4" spans="2:14" ht="30.6" thickBot="1" x14ac:dyDescent="0.35">
      <c r="B4" s="20"/>
      <c r="C4" s="21"/>
      <c r="D4" s="21"/>
      <c r="E4" s="59" t="s">
        <v>83</v>
      </c>
      <c r="F4" s="60" t="s">
        <v>95</v>
      </c>
      <c r="I4" s="30"/>
      <c r="J4" s="30"/>
      <c r="K4" s="30"/>
      <c r="L4" s="30"/>
      <c r="M4" s="30"/>
      <c r="N4" s="30"/>
    </row>
    <row r="5" spans="2:14" ht="45.6" thickTop="1" x14ac:dyDescent="0.3">
      <c r="B5" s="39" t="s">
        <v>8</v>
      </c>
      <c r="C5" s="40" t="s">
        <v>11</v>
      </c>
      <c r="D5" s="37" t="s">
        <v>43</v>
      </c>
      <c r="E5" s="43" t="s">
        <v>93</v>
      </c>
      <c r="F5" s="44" t="s">
        <v>94</v>
      </c>
      <c r="M5" s="30"/>
      <c r="N5" s="30"/>
    </row>
    <row r="6" spans="2:14" ht="60.6" thickBot="1" x14ac:dyDescent="0.35">
      <c r="B6" s="20"/>
      <c r="C6" s="21"/>
      <c r="D6" s="38" t="s">
        <v>44</v>
      </c>
      <c r="E6" s="45" t="s">
        <v>85</v>
      </c>
      <c r="F6" s="46" t="s">
        <v>96</v>
      </c>
      <c r="M6" s="30"/>
      <c r="N6" s="30"/>
    </row>
    <row r="7" spans="2:14" ht="30.6" thickTop="1" x14ac:dyDescent="0.3">
      <c r="B7" s="39" t="s">
        <v>9</v>
      </c>
      <c r="C7" s="40" t="s">
        <v>7</v>
      </c>
      <c r="D7" s="37" t="s">
        <v>43</v>
      </c>
      <c r="E7" s="43" t="s">
        <v>90</v>
      </c>
      <c r="F7" s="44" t="s">
        <v>87</v>
      </c>
      <c r="M7" s="30"/>
      <c r="N7" s="30"/>
    </row>
    <row r="8" spans="2:14" ht="45.6" thickBot="1" x14ac:dyDescent="0.35">
      <c r="B8" s="20"/>
      <c r="C8" s="21"/>
      <c r="D8" s="38" t="s">
        <v>44</v>
      </c>
      <c r="E8" s="45" t="s">
        <v>89</v>
      </c>
      <c r="F8" s="46" t="s">
        <v>88</v>
      </c>
      <c r="M8" s="30"/>
      <c r="N8" s="30"/>
    </row>
    <row r="9" spans="2:14" ht="30.6" thickTop="1" x14ac:dyDescent="0.3">
      <c r="B9" s="39" t="s">
        <v>10</v>
      </c>
      <c r="C9" s="40" t="s">
        <v>97</v>
      </c>
      <c r="D9" s="37" t="s">
        <v>43</v>
      </c>
      <c r="E9" s="43" t="s">
        <v>84</v>
      </c>
      <c r="F9" s="44" t="s">
        <v>91</v>
      </c>
      <c r="M9" s="30"/>
      <c r="N9" s="30"/>
    </row>
    <row r="10" spans="2:14" ht="30.6" thickBot="1" x14ac:dyDescent="0.35">
      <c r="B10" s="20"/>
      <c r="C10" s="21"/>
      <c r="D10" s="38" t="s">
        <v>44</v>
      </c>
      <c r="E10" s="45" t="s">
        <v>92</v>
      </c>
      <c r="F10" s="46" t="s">
        <v>86</v>
      </c>
      <c r="M10" s="30"/>
      <c r="N10" s="30"/>
    </row>
    <row r="11" spans="2:14" x14ac:dyDescent="0.3">
      <c r="B11" s="14"/>
      <c r="C11" s="14"/>
      <c r="D11" s="22"/>
      <c r="E11" s="23"/>
      <c r="F11" s="14"/>
      <c r="H11" s="30"/>
      <c r="M11" s="30"/>
      <c r="N11" s="30"/>
    </row>
    <row r="12" spans="2:14" x14ac:dyDescent="0.3">
      <c r="F12" s="4"/>
      <c r="H12" s="30"/>
      <c r="M12" s="30"/>
      <c r="N12" s="30"/>
    </row>
    <row r="13" spans="2:14" x14ac:dyDescent="0.3">
      <c r="E13" s="4"/>
      <c r="F13" s="4"/>
      <c r="H13" s="30"/>
      <c r="M13" s="30"/>
      <c r="N13" s="30"/>
    </row>
    <row r="14" spans="2:14" x14ac:dyDescent="0.3">
      <c r="E14" s="4"/>
      <c r="F14" s="4"/>
      <c r="H14" s="30"/>
      <c r="I14" s="30"/>
      <c r="J14" s="30"/>
      <c r="K14" s="30"/>
      <c r="L14" s="30"/>
      <c r="M14" s="30"/>
      <c r="N14" s="30"/>
    </row>
    <row r="15" spans="2:14" ht="16.2" x14ac:dyDescent="0.3">
      <c r="E15" s="25"/>
      <c r="H15" s="31"/>
      <c r="I15" s="31"/>
      <c r="J15" s="31"/>
      <c r="K15" s="31"/>
      <c r="L15" s="30"/>
      <c r="M15" s="30"/>
      <c r="N15" s="30"/>
    </row>
    <row r="16" spans="2:14" ht="16.2" x14ac:dyDescent="0.3">
      <c r="E16" s="26"/>
      <c r="H16" s="31"/>
      <c r="I16" s="31"/>
      <c r="J16" s="31"/>
      <c r="K16" s="31"/>
      <c r="L16" s="30"/>
      <c r="M16" s="30"/>
      <c r="N16" s="30"/>
    </row>
    <row r="17" spans="5:14" ht="16.2" x14ac:dyDescent="0.3">
      <c r="E17" s="26"/>
      <c r="H17" s="31"/>
      <c r="I17" s="31"/>
      <c r="J17" s="31"/>
      <c r="K17" s="31"/>
      <c r="L17" s="30"/>
      <c r="M17" s="30"/>
      <c r="N17" s="30"/>
    </row>
    <row r="18" spans="5:14" x14ac:dyDescent="0.3">
      <c r="E18" s="26"/>
      <c r="H18" s="30"/>
      <c r="I18" s="30"/>
      <c r="J18" s="30"/>
      <c r="K18" s="30"/>
      <c r="L18" s="30"/>
      <c r="M18" s="30"/>
      <c r="N18" s="30"/>
    </row>
    <row r="19" spans="5:14" x14ac:dyDescent="0.3">
      <c r="E19" s="26"/>
      <c r="H19" s="30"/>
      <c r="I19" s="30"/>
      <c r="J19" s="30"/>
      <c r="K19" s="30"/>
      <c r="L19" s="30"/>
      <c r="M19" s="30"/>
      <c r="N19" s="30"/>
    </row>
    <row r="20" spans="5:14" x14ac:dyDescent="0.3">
      <c r="H20" s="30"/>
      <c r="I20" s="30"/>
      <c r="J20" s="30"/>
      <c r="K20" s="30"/>
      <c r="L20" s="30"/>
      <c r="M20" s="30"/>
      <c r="N20" s="30"/>
    </row>
    <row r="21" spans="5:14" x14ac:dyDescent="0.3">
      <c r="H21" s="30"/>
      <c r="I21" s="30"/>
      <c r="J21" s="30"/>
      <c r="K21" s="30"/>
      <c r="L21" s="30"/>
    </row>
    <row r="22" spans="5:14" x14ac:dyDescent="0.3">
      <c r="F22" s="13"/>
      <c r="H22" s="30"/>
      <c r="I22" s="30"/>
      <c r="J22" s="30"/>
      <c r="K22" s="30"/>
      <c r="L22" s="30"/>
    </row>
    <row r="23" spans="5:14" x14ac:dyDescent="0.3">
      <c r="H23" s="30"/>
      <c r="I23" s="30"/>
      <c r="J23" s="30"/>
      <c r="K23" s="30"/>
      <c r="L23" s="30"/>
    </row>
    <row r="24" spans="5:14" x14ac:dyDescent="0.3">
      <c r="H24" s="30"/>
      <c r="I24" s="30"/>
      <c r="J24" s="30"/>
      <c r="K24" s="30"/>
      <c r="L24" s="30"/>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3191-F0BF-4915-AE3F-F35ACAA0019D}">
  <sheetPr>
    <tabColor rgb="FFFFFF00"/>
    <pageSetUpPr fitToPage="1"/>
  </sheetPr>
  <dimension ref="B2:M24"/>
  <sheetViews>
    <sheetView showGridLines="0" zoomScale="85" zoomScaleNormal="85" workbookViewId="0">
      <selection activeCell="B12" sqref="B12"/>
    </sheetView>
  </sheetViews>
  <sheetFormatPr defaultColWidth="2.6328125" defaultRowHeight="15" x14ac:dyDescent="0.3"/>
  <cols>
    <col min="1" max="1" width="2.6328125" customWidth="1"/>
    <col min="2" max="2" width="3" style="4" customWidth="1"/>
    <col min="3" max="3" width="5.08984375" style="4" bestFit="1" customWidth="1"/>
    <col min="4" max="4" width="7.6328125" style="4" customWidth="1"/>
    <col min="5" max="6" width="34.6328125" customWidth="1"/>
    <col min="7" max="7" width="25.6328125" customWidth="1"/>
  </cols>
  <sheetData>
    <row r="2" spans="2:13" ht="15.6" thickBot="1" x14ac:dyDescent="0.35"/>
    <row r="3" spans="2:13" ht="18" customHeight="1" x14ac:dyDescent="0.3">
      <c r="B3" s="18"/>
      <c r="C3" s="19"/>
      <c r="D3" s="19"/>
      <c r="E3" s="32" t="s">
        <v>35</v>
      </c>
      <c r="F3" s="34" t="s">
        <v>36</v>
      </c>
      <c r="G3" s="34" t="s">
        <v>109</v>
      </c>
      <c r="H3" s="30"/>
      <c r="J3" s="30"/>
      <c r="K3" s="30"/>
      <c r="L3" s="30"/>
      <c r="M3" s="30"/>
    </row>
    <row r="4" spans="2:13" ht="60.6" thickBot="1" x14ac:dyDescent="0.35">
      <c r="B4" s="20"/>
      <c r="C4" s="21"/>
      <c r="D4" s="21"/>
      <c r="E4" s="345" t="s">
        <v>108</v>
      </c>
      <c r="F4" s="346" t="s">
        <v>217</v>
      </c>
      <c r="G4" s="346" t="s">
        <v>225</v>
      </c>
      <c r="H4" s="30"/>
      <c r="I4" s="30"/>
      <c r="J4" s="30"/>
      <c r="K4" s="30"/>
      <c r="L4" s="30"/>
      <c r="M4" s="30"/>
    </row>
    <row r="5" spans="2:13" ht="60.6" thickTop="1" x14ac:dyDescent="0.3">
      <c r="B5" s="39" t="s">
        <v>8</v>
      </c>
      <c r="C5" s="40" t="s">
        <v>11</v>
      </c>
      <c r="D5" s="37" t="s">
        <v>43</v>
      </c>
      <c r="E5" s="43" t="s">
        <v>228</v>
      </c>
      <c r="F5" s="44" t="s">
        <v>107</v>
      </c>
      <c r="G5" s="44" t="s">
        <v>227</v>
      </c>
      <c r="L5" s="30"/>
      <c r="M5" s="30"/>
    </row>
    <row r="6" spans="2:13" ht="45.6" thickBot="1" x14ac:dyDescent="0.35">
      <c r="B6" s="20"/>
      <c r="C6" s="21"/>
      <c r="D6" s="38" t="s">
        <v>44</v>
      </c>
      <c r="E6" s="45" t="s">
        <v>106</v>
      </c>
      <c r="F6" s="46" t="s">
        <v>228</v>
      </c>
      <c r="G6" s="46" t="s">
        <v>226</v>
      </c>
      <c r="L6" s="30"/>
      <c r="M6" s="30"/>
    </row>
    <row r="7" spans="2:13" ht="30.6" thickTop="1" x14ac:dyDescent="0.3">
      <c r="B7" s="39" t="s">
        <v>9</v>
      </c>
      <c r="C7" s="40" t="s">
        <v>7</v>
      </c>
      <c r="D7" s="37" t="s">
        <v>43</v>
      </c>
      <c r="E7" s="43" t="s">
        <v>103</v>
      </c>
      <c r="F7" s="44" t="s">
        <v>249</v>
      </c>
      <c r="G7" s="44" t="s">
        <v>227</v>
      </c>
      <c r="L7" s="30"/>
      <c r="M7" s="30"/>
    </row>
    <row r="8" spans="2:13" ht="30.6" thickBot="1" x14ac:dyDescent="0.35">
      <c r="B8" s="20"/>
      <c r="C8" s="21"/>
      <c r="D8" s="38" t="s">
        <v>44</v>
      </c>
      <c r="E8" s="45" t="s">
        <v>104</v>
      </c>
      <c r="F8" s="46" t="s">
        <v>229</v>
      </c>
      <c r="G8" s="46" t="s">
        <v>231</v>
      </c>
      <c r="L8" s="30"/>
      <c r="M8" s="30"/>
    </row>
    <row r="9" spans="2:13" ht="15.6" thickTop="1" x14ac:dyDescent="0.3">
      <c r="B9" s="39" t="s">
        <v>10</v>
      </c>
      <c r="C9" s="40" t="s">
        <v>97</v>
      </c>
      <c r="D9" s="37" t="s">
        <v>43</v>
      </c>
      <c r="E9" s="43" t="s">
        <v>105</v>
      </c>
      <c r="F9" s="44" t="s">
        <v>228</v>
      </c>
      <c r="G9" s="44" t="s">
        <v>227</v>
      </c>
      <c r="L9" s="30"/>
      <c r="M9" s="30"/>
    </row>
    <row r="10" spans="2:13" ht="15.6" thickBot="1" x14ac:dyDescent="0.35">
      <c r="B10" s="20"/>
      <c r="C10" s="21"/>
      <c r="D10" s="38" t="s">
        <v>44</v>
      </c>
      <c r="E10" s="45" t="s">
        <v>228</v>
      </c>
      <c r="F10" s="46" t="s">
        <v>218</v>
      </c>
      <c r="G10" s="46" t="s">
        <v>227</v>
      </c>
      <c r="L10" s="30"/>
      <c r="M10" s="30"/>
    </row>
    <row r="11" spans="2:13" x14ac:dyDescent="0.3">
      <c r="B11" s="14"/>
      <c r="C11" s="14"/>
      <c r="D11" s="22"/>
      <c r="E11" s="23"/>
      <c r="F11" s="14"/>
      <c r="G11" s="14"/>
      <c r="L11" s="30"/>
      <c r="M11" s="30"/>
    </row>
    <row r="12" spans="2:13" x14ac:dyDescent="0.3">
      <c r="F12" s="4"/>
      <c r="G12" s="4"/>
      <c r="L12" s="30"/>
      <c r="M12" s="30"/>
    </row>
    <row r="13" spans="2:13" x14ac:dyDescent="0.3">
      <c r="E13" s="4"/>
      <c r="F13" s="4"/>
      <c r="G13" s="4"/>
      <c r="L13" s="30"/>
      <c r="M13" s="30"/>
    </row>
    <row r="14" spans="2:13" x14ac:dyDescent="0.3">
      <c r="E14" s="4"/>
      <c r="F14" s="4"/>
      <c r="G14" s="4"/>
      <c r="H14" s="30"/>
      <c r="I14" s="30"/>
      <c r="J14" s="30"/>
      <c r="K14" s="30"/>
      <c r="L14" s="30"/>
      <c r="M14" s="30"/>
    </row>
    <row r="15" spans="2:13" ht="16.2" x14ac:dyDescent="0.3">
      <c r="E15" s="25"/>
      <c r="H15" s="31"/>
      <c r="I15" s="31"/>
      <c r="J15" s="31"/>
      <c r="K15" s="30"/>
      <c r="L15" s="30"/>
      <c r="M15" s="30"/>
    </row>
    <row r="16" spans="2:13" ht="16.2" x14ac:dyDescent="0.3">
      <c r="E16" s="26"/>
      <c r="H16" s="31"/>
      <c r="I16" s="31"/>
      <c r="J16" s="31"/>
      <c r="K16" s="30"/>
      <c r="L16" s="30"/>
      <c r="M16" s="30"/>
    </row>
    <row r="17" spans="5:13" ht="16.2" x14ac:dyDescent="0.3">
      <c r="E17" s="26"/>
      <c r="H17" s="31"/>
      <c r="I17" s="31"/>
      <c r="J17" s="31"/>
      <c r="K17" s="30"/>
      <c r="L17" s="30"/>
      <c r="M17" s="30"/>
    </row>
    <row r="18" spans="5:13" x14ac:dyDescent="0.3">
      <c r="E18" s="26"/>
      <c r="H18" s="30"/>
      <c r="I18" s="30"/>
      <c r="J18" s="30"/>
      <c r="K18" s="30"/>
      <c r="L18" s="30"/>
      <c r="M18" s="30"/>
    </row>
    <row r="19" spans="5:13" x14ac:dyDescent="0.3">
      <c r="E19" s="26"/>
      <c r="H19" s="30"/>
      <c r="I19" s="30"/>
      <c r="J19" s="30"/>
      <c r="K19" s="30"/>
      <c r="L19" s="30"/>
      <c r="M19" s="30"/>
    </row>
    <row r="20" spans="5:13" x14ac:dyDescent="0.3">
      <c r="H20" s="30"/>
      <c r="I20" s="30"/>
      <c r="J20" s="30"/>
      <c r="K20" s="30"/>
      <c r="L20" s="30"/>
      <c r="M20" s="30"/>
    </row>
    <row r="21" spans="5:13" x14ac:dyDescent="0.3">
      <c r="H21" s="30"/>
      <c r="I21" s="30"/>
      <c r="J21" s="30"/>
      <c r="K21" s="30"/>
    </row>
    <row r="22" spans="5:13" x14ac:dyDescent="0.3">
      <c r="F22" s="13"/>
      <c r="G22" s="13"/>
      <c r="H22" s="30"/>
      <c r="I22" s="30"/>
      <c r="J22" s="30"/>
      <c r="K22" s="30"/>
    </row>
    <row r="23" spans="5:13" x14ac:dyDescent="0.3">
      <c r="H23" s="30"/>
      <c r="I23" s="30"/>
      <c r="J23" s="30"/>
      <c r="K23" s="30"/>
    </row>
    <row r="24" spans="5:13" x14ac:dyDescent="0.3">
      <c r="H24" s="30"/>
      <c r="I24" s="30"/>
      <c r="J24" s="30"/>
      <c r="K24" s="30"/>
    </row>
  </sheetData>
  <phoneticPr fontId="4"/>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CCA3-261E-4DE3-AE83-C78067ED29D7}">
  <sheetPr>
    <tabColor rgb="FFFFC000"/>
    <pageSetUpPr fitToPage="1"/>
  </sheetPr>
  <dimension ref="B1:S62"/>
  <sheetViews>
    <sheetView showGridLines="0" view="pageBreakPreview" zoomScale="60" zoomScaleNormal="60" workbookViewId="0">
      <selection activeCell="AB46" sqref="AB46"/>
    </sheetView>
  </sheetViews>
  <sheetFormatPr defaultColWidth="2.453125" defaultRowHeight="15" outlineLevelRow="1" x14ac:dyDescent="0.3"/>
  <cols>
    <col min="1" max="1" width="2.453125" style="61" customWidth="1"/>
    <col min="2" max="2" width="6.08984375" style="221" customWidth="1"/>
    <col min="3" max="3" width="10.6328125" style="61" bestFit="1" customWidth="1"/>
    <col min="4" max="4" width="8" style="61" customWidth="1"/>
    <col min="5" max="7" width="13.6328125" style="62" customWidth="1"/>
    <col min="8" max="8" width="1.54296875" style="61" customWidth="1"/>
    <col min="9" max="11" width="13.6328125" style="62" customWidth="1"/>
    <col min="12" max="12" width="1.54296875" style="61" customWidth="1"/>
    <col min="13" max="14" width="13.6328125" style="62" customWidth="1"/>
    <col min="15" max="15" width="1.54296875" style="61" customWidth="1"/>
    <col min="16" max="16" width="20.6328125" style="63" customWidth="1"/>
    <col min="17" max="17" width="1.6328125" style="61" customWidth="1"/>
    <col min="18" max="16384" width="2.453125" style="61"/>
  </cols>
  <sheetData>
    <row r="1" spans="2:16" ht="10.050000000000001" customHeight="1" x14ac:dyDescent="0.3">
      <c r="B1" s="61"/>
    </row>
    <row r="2" spans="2:16" ht="30" x14ac:dyDescent="0.3">
      <c r="B2" s="64" t="s">
        <v>110</v>
      </c>
    </row>
    <row r="3" spans="2:16" ht="4.95" customHeight="1" x14ac:dyDescent="0.3">
      <c r="B3" s="61"/>
    </row>
    <row r="4" spans="2:16" s="65" customFormat="1" ht="22.8" x14ac:dyDescent="0.3">
      <c r="E4" s="66" t="s">
        <v>111</v>
      </c>
      <c r="F4" s="67"/>
      <c r="G4" s="67"/>
      <c r="I4" s="66" t="s">
        <v>112</v>
      </c>
      <c r="J4" s="67"/>
      <c r="K4" s="67"/>
      <c r="N4" s="68" t="s">
        <v>113</v>
      </c>
      <c r="P4" s="69"/>
    </row>
    <row r="5" spans="2:16" ht="4.95" customHeight="1" thickBot="1" x14ac:dyDescent="0.35">
      <c r="B5" s="61"/>
      <c r="H5" s="70"/>
      <c r="L5" s="70"/>
    </row>
    <row r="6" spans="2:16" s="80" customFormat="1" ht="18" customHeight="1" x14ac:dyDescent="0.3">
      <c r="B6" s="1130" t="s">
        <v>114</v>
      </c>
      <c r="C6" s="71" t="s">
        <v>115</v>
      </c>
      <c r="D6" s="72"/>
      <c r="E6" s="73">
        <v>1</v>
      </c>
      <c r="F6" s="74">
        <f>E6+1</f>
        <v>2</v>
      </c>
      <c r="G6" s="75">
        <f>F6+1</f>
        <v>3</v>
      </c>
      <c r="H6" s="76"/>
      <c r="I6" s="73">
        <v>14</v>
      </c>
      <c r="J6" s="74">
        <f>I6+1</f>
        <v>15</v>
      </c>
      <c r="K6" s="77">
        <f>J6+1</f>
        <v>16</v>
      </c>
      <c r="L6" s="70"/>
      <c r="M6" s="78"/>
      <c r="N6" s="79"/>
      <c r="P6" s="81"/>
    </row>
    <row r="7" spans="2:16" s="80" customFormat="1" ht="18" customHeight="1" thickBot="1" x14ac:dyDescent="0.35">
      <c r="B7" s="1131"/>
      <c r="C7" s="82" t="s">
        <v>116</v>
      </c>
      <c r="D7" s="83" t="s">
        <v>117</v>
      </c>
      <c r="E7" s="84">
        <v>1550</v>
      </c>
      <c r="F7" s="85">
        <v>1550</v>
      </c>
      <c r="G7" s="86">
        <v>1550</v>
      </c>
      <c r="H7" s="76"/>
      <c r="I7" s="87">
        <v>1550</v>
      </c>
      <c r="J7" s="85">
        <v>1550</v>
      </c>
      <c r="K7" s="88">
        <v>1550</v>
      </c>
      <c r="L7" s="70"/>
      <c r="M7" s="89"/>
      <c r="N7" s="90"/>
      <c r="P7" s="81"/>
    </row>
    <row r="8" spans="2:16" s="80" customFormat="1" ht="18" hidden="1" customHeight="1" outlineLevel="1" thickTop="1" x14ac:dyDescent="0.3">
      <c r="B8" s="1131"/>
      <c r="C8" s="91" t="s">
        <v>118</v>
      </c>
      <c r="D8" s="92"/>
      <c r="E8" s="93"/>
      <c r="F8" s="94"/>
      <c r="G8" s="95"/>
      <c r="H8" s="76"/>
      <c r="I8" s="96"/>
      <c r="J8" s="97"/>
      <c r="K8" s="98"/>
      <c r="L8" s="70"/>
      <c r="M8" s="99"/>
      <c r="N8" s="100"/>
      <c r="P8" s="81"/>
    </row>
    <row r="9" spans="2:16" s="80" customFormat="1" ht="18" customHeight="1" collapsed="1" thickTop="1" x14ac:dyDescent="0.3">
      <c r="B9" s="1131"/>
      <c r="C9" s="101" t="s">
        <v>119</v>
      </c>
      <c r="D9" s="102"/>
      <c r="E9" s="103"/>
      <c r="F9" s="104"/>
      <c r="G9" s="105"/>
      <c r="H9" s="76"/>
      <c r="I9" s="106"/>
      <c r="J9" s="104"/>
      <c r="K9" s="107"/>
      <c r="L9" s="70"/>
      <c r="M9" s="99"/>
      <c r="N9" s="100"/>
      <c r="P9" s="81"/>
    </row>
    <row r="10" spans="2:16" s="80" customFormat="1" ht="18" customHeight="1" x14ac:dyDescent="0.3">
      <c r="B10" s="1131"/>
      <c r="C10" s="108" t="s">
        <v>120</v>
      </c>
      <c r="D10" s="109"/>
      <c r="E10" s="110"/>
      <c r="F10" s="111"/>
      <c r="G10" s="112"/>
      <c r="H10" s="76"/>
      <c r="I10" s="113"/>
      <c r="J10" s="114"/>
      <c r="K10" s="115"/>
      <c r="L10" s="70"/>
      <c r="M10" s="116"/>
      <c r="N10" s="117"/>
      <c r="P10" s="81"/>
    </row>
    <row r="11" spans="2:16" s="80" customFormat="1" ht="18" customHeight="1" x14ac:dyDescent="0.3">
      <c r="B11" s="1131"/>
      <c r="C11" s="118" t="s">
        <v>121</v>
      </c>
      <c r="D11" s="119" t="s">
        <v>117</v>
      </c>
      <c r="E11" s="120"/>
      <c r="F11" s="121"/>
      <c r="G11" s="122"/>
      <c r="H11" s="76"/>
      <c r="I11" s="123"/>
      <c r="J11" s="121"/>
      <c r="K11" s="124"/>
      <c r="L11" s="70"/>
      <c r="M11" s="125"/>
      <c r="N11" s="100"/>
      <c r="P11" s="81"/>
    </row>
    <row r="12" spans="2:16" s="80" customFormat="1" ht="18" hidden="1" customHeight="1" outlineLevel="1" x14ac:dyDescent="0.3">
      <c r="B12" s="1131"/>
      <c r="C12" s="126" t="s">
        <v>122</v>
      </c>
      <c r="D12" s="127"/>
      <c r="E12" s="128" t="str">
        <f>IF(E10="","空き",IF(E7&gt;=E11,"〇","×"))</f>
        <v>空き</v>
      </c>
      <c r="F12" s="129" t="str">
        <f t="shared" ref="F12:J12" si="0">IF(F10="","空き",IF(F7&gt;=F11,"〇","×"))</f>
        <v>空き</v>
      </c>
      <c r="G12" s="130" t="str">
        <f>IF(G10="","空き",IF(G7&gt;=G11,"〇","×"))</f>
        <v>空き</v>
      </c>
      <c r="H12" s="76"/>
      <c r="I12" s="131" t="str">
        <f t="shared" si="0"/>
        <v>空き</v>
      </c>
      <c r="J12" s="132" t="str">
        <f t="shared" si="0"/>
        <v>空き</v>
      </c>
      <c r="K12" s="133" t="str">
        <f>IF(K10="","空き",IF(K7&gt;=K11,"〇","×"))</f>
        <v>空き</v>
      </c>
      <c r="L12" s="70"/>
      <c r="M12" s="99"/>
      <c r="N12" s="100"/>
      <c r="P12" s="81"/>
    </row>
    <row r="13" spans="2:16" s="80" customFormat="1" ht="18" customHeight="1" collapsed="1" thickBot="1" x14ac:dyDescent="0.35">
      <c r="B13" s="1132"/>
      <c r="C13" s="134" t="s">
        <v>123</v>
      </c>
      <c r="D13" s="135"/>
      <c r="E13" s="136" t="s">
        <v>124</v>
      </c>
      <c r="F13" s="137"/>
      <c r="G13" s="138"/>
      <c r="H13" s="76"/>
      <c r="I13" s="136" t="s">
        <v>124</v>
      </c>
      <c r="J13" s="137"/>
      <c r="K13" s="139"/>
      <c r="L13" s="70"/>
      <c r="M13" s="140"/>
      <c r="N13" s="141"/>
      <c r="P13" s="81"/>
    </row>
    <row r="14" spans="2:16" ht="4.95" customHeight="1" thickBot="1" x14ac:dyDescent="0.35">
      <c r="B14" s="142"/>
      <c r="E14" s="143"/>
      <c r="F14" s="144"/>
      <c r="G14" s="144"/>
      <c r="H14" s="70"/>
      <c r="I14" s="144"/>
      <c r="J14" s="144"/>
      <c r="K14" s="144"/>
      <c r="L14" s="70"/>
      <c r="M14" s="145"/>
      <c r="N14" s="146"/>
    </row>
    <row r="15" spans="2:16" s="80" customFormat="1" ht="18" customHeight="1" x14ac:dyDescent="0.3">
      <c r="B15" s="1130" t="s">
        <v>125</v>
      </c>
      <c r="C15" s="71" t="s">
        <v>115</v>
      </c>
      <c r="D15" s="72"/>
      <c r="E15" s="147">
        <v>4</v>
      </c>
      <c r="F15" s="148">
        <v>5</v>
      </c>
      <c r="G15" s="149"/>
      <c r="H15" s="76"/>
      <c r="I15" s="147">
        <v>17</v>
      </c>
      <c r="J15" s="150">
        <f>I15+1</f>
        <v>18</v>
      </c>
      <c r="K15" s="149"/>
      <c r="L15" s="70"/>
      <c r="M15" s="99"/>
      <c r="N15" s="151"/>
      <c r="P15" s="81"/>
    </row>
    <row r="16" spans="2:16" s="80" customFormat="1" ht="18" customHeight="1" thickBot="1" x14ac:dyDescent="0.35">
      <c r="B16" s="1131"/>
      <c r="C16" s="82" t="s">
        <v>116</v>
      </c>
      <c r="D16" s="83" t="s">
        <v>117</v>
      </c>
      <c r="E16" s="152">
        <v>1550</v>
      </c>
      <c r="F16" s="153">
        <v>1550</v>
      </c>
      <c r="G16" s="154"/>
      <c r="H16" s="76"/>
      <c r="I16" s="152">
        <v>1550</v>
      </c>
      <c r="J16" s="153">
        <v>1550</v>
      </c>
      <c r="K16" s="154"/>
      <c r="L16" s="70"/>
      <c r="M16" s="99"/>
      <c r="N16" s="151"/>
      <c r="P16" s="81"/>
    </row>
    <row r="17" spans="2:16" s="80" customFormat="1" ht="18" hidden="1" customHeight="1" outlineLevel="1" thickTop="1" x14ac:dyDescent="0.3">
      <c r="B17" s="1131"/>
      <c r="C17" s="155" t="s">
        <v>118</v>
      </c>
      <c r="D17" s="156"/>
      <c r="E17" s="96"/>
      <c r="F17" s="95"/>
      <c r="G17" s="154"/>
      <c r="H17" s="76"/>
      <c r="I17" s="157"/>
      <c r="J17" s="95"/>
      <c r="K17" s="154"/>
      <c r="L17" s="70"/>
      <c r="M17" s="99"/>
      <c r="N17" s="151"/>
      <c r="P17" s="81"/>
    </row>
    <row r="18" spans="2:16" s="80" customFormat="1" ht="18" customHeight="1" collapsed="1" thickTop="1" x14ac:dyDescent="0.3">
      <c r="B18" s="1131"/>
      <c r="C18" s="101" t="s">
        <v>119</v>
      </c>
      <c r="D18" s="102"/>
      <c r="E18" s="106"/>
      <c r="F18" s="105"/>
      <c r="G18" s="154"/>
      <c r="H18" s="76"/>
      <c r="I18" s="158"/>
      <c r="J18" s="159"/>
      <c r="K18" s="160"/>
      <c r="L18" s="70"/>
      <c r="M18" s="99"/>
      <c r="N18" s="151"/>
      <c r="P18" s="81"/>
    </row>
    <row r="19" spans="2:16" s="80" customFormat="1" ht="18" customHeight="1" x14ac:dyDescent="0.3">
      <c r="B19" s="1131"/>
      <c r="C19" s="161" t="s">
        <v>120</v>
      </c>
      <c r="D19" s="162"/>
      <c r="E19" s="163"/>
      <c r="F19" s="112"/>
      <c r="G19" s="154"/>
      <c r="H19" s="76"/>
      <c r="I19" s="164"/>
      <c r="J19" s="112"/>
      <c r="K19" s="160"/>
      <c r="L19" s="70"/>
      <c r="M19" s="165"/>
      <c r="N19" s="151"/>
      <c r="P19" s="81"/>
    </row>
    <row r="20" spans="2:16" s="80" customFormat="1" ht="18" customHeight="1" x14ac:dyDescent="0.3">
      <c r="B20" s="1131"/>
      <c r="C20" s="118" t="s">
        <v>121</v>
      </c>
      <c r="D20" s="119" t="s">
        <v>117</v>
      </c>
      <c r="E20" s="166"/>
      <c r="F20" s="122"/>
      <c r="G20" s="154"/>
      <c r="H20" s="76"/>
      <c r="I20" s="166"/>
      <c r="J20" s="167"/>
      <c r="K20" s="154"/>
      <c r="L20" s="70"/>
      <c r="M20" s="125"/>
      <c r="N20" s="151"/>
      <c r="P20" s="81"/>
    </row>
    <row r="21" spans="2:16" s="80" customFormat="1" ht="18" hidden="1" customHeight="1" outlineLevel="1" x14ac:dyDescent="0.3">
      <c r="B21" s="1131"/>
      <c r="C21" s="126" t="s">
        <v>122</v>
      </c>
      <c r="D21" s="127"/>
      <c r="E21" s="128" t="str">
        <f t="shared" ref="E21:F21" si="1">IF(E19="","空き",IF(E16&gt;=E20,"〇","×"))</f>
        <v>空き</v>
      </c>
      <c r="F21" s="168" t="str">
        <f t="shared" si="1"/>
        <v>空き</v>
      </c>
      <c r="G21" s="154"/>
      <c r="H21" s="76"/>
      <c r="I21" s="128" t="str">
        <f t="shared" ref="I21" si="2">IF(I19="","空き",IF(I16&gt;I20,"〇","×"))</f>
        <v>空き</v>
      </c>
      <c r="J21" s="169" t="str">
        <f>IF(J19="","空き",IF(J16&gt;J20,"〇","×"))</f>
        <v>空き</v>
      </c>
      <c r="K21" s="154"/>
      <c r="L21" s="70"/>
      <c r="M21" s="99"/>
      <c r="N21" s="151"/>
      <c r="P21" s="81"/>
    </row>
    <row r="22" spans="2:16" s="80" customFormat="1" ht="18" customHeight="1" collapsed="1" thickBot="1" x14ac:dyDescent="0.35">
      <c r="B22" s="1132"/>
      <c r="C22" s="134" t="s">
        <v>123</v>
      </c>
      <c r="D22" s="135"/>
      <c r="E22" s="136" t="s">
        <v>124</v>
      </c>
      <c r="F22" s="138"/>
      <c r="G22" s="170"/>
      <c r="H22" s="76"/>
      <c r="I22" s="136" t="s">
        <v>124</v>
      </c>
      <c r="J22" s="171"/>
      <c r="K22" s="170"/>
      <c r="L22" s="70"/>
      <c r="M22" s="172"/>
      <c r="N22" s="173"/>
      <c r="P22" s="81"/>
    </row>
    <row r="23" spans="2:16" ht="4.95" customHeight="1" thickBot="1" x14ac:dyDescent="0.35">
      <c r="B23" s="142"/>
      <c r="E23" s="144"/>
      <c r="F23" s="144"/>
      <c r="G23" s="144"/>
      <c r="H23" s="70"/>
      <c r="I23" s="144"/>
      <c r="J23" s="144"/>
      <c r="K23" s="144"/>
      <c r="L23" s="70"/>
      <c r="M23" s="144"/>
      <c r="N23" s="144"/>
    </row>
    <row r="24" spans="2:16" s="80" customFormat="1" ht="18" customHeight="1" x14ac:dyDescent="0.3">
      <c r="B24" s="1130" t="s">
        <v>126</v>
      </c>
      <c r="C24" s="71" t="s">
        <v>115</v>
      </c>
      <c r="D24" s="72"/>
      <c r="E24" s="147">
        <v>6</v>
      </c>
      <c r="F24" s="148">
        <f>E24+1</f>
        <v>7</v>
      </c>
      <c r="G24" s="149"/>
      <c r="H24" s="76"/>
      <c r="I24" s="147">
        <v>19</v>
      </c>
      <c r="J24" s="150">
        <f>I24+1</f>
        <v>20</v>
      </c>
      <c r="K24" s="149"/>
      <c r="L24" s="174"/>
      <c r="M24" s="73">
        <v>27</v>
      </c>
      <c r="N24" s="175">
        <v>28</v>
      </c>
      <c r="O24" s="176"/>
      <c r="P24" s="177" t="s">
        <v>127</v>
      </c>
    </row>
    <row r="25" spans="2:16" s="80" customFormat="1" ht="18" customHeight="1" thickBot="1" x14ac:dyDescent="0.35">
      <c r="B25" s="1131"/>
      <c r="C25" s="82" t="s">
        <v>116</v>
      </c>
      <c r="D25" s="83" t="s">
        <v>117</v>
      </c>
      <c r="E25" s="152">
        <v>2100</v>
      </c>
      <c r="F25" s="153">
        <v>2100</v>
      </c>
      <c r="G25" s="154"/>
      <c r="H25" s="76"/>
      <c r="I25" s="178">
        <v>2100</v>
      </c>
      <c r="J25" s="153">
        <v>2100</v>
      </c>
      <c r="K25" s="154"/>
      <c r="L25" s="174"/>
      <c r="M25" s="178">
        <v>2100</v>
      </c>
      <c r="N25" s="179">
        <v>2100</v>
      </c>
      <c r="O25" s="176"/>
      <c r="P25" s="180">
        <v>2100</v>
      </c>
    </row>
    <row r="26" spans="2:16" s="80" customFormat="1" ht="18" hidden="1" customHeight="1" outlineLevel="1" thickTop="1" x14ac:dyDescent="0.3">
      <c r="B26" s="1131"/>
      <c r="C26" s="155" t="s">
        <v>118</v>
      </c>
      <c r="D26" s="156"/>
      <c r="E26" s="157"/>
      <c r="F26" s="181"/>
      <c r="G26" s="154"/>
      <c r="H26" s="76"/>
      <c r="I26" s="157"/>
      <c r="J26" s="95"/>
      <c r="K26" s="154"/>
      <c r="L26" s="174"/>
      <c r="M26" s="157"/>
      <c r="N26" s="182"/>
      <c r="O26" s="176"/>
      <c r="P26" s="183"/>
    </row>
    <row r="27" spans="2:16" s="80" customFormat="1" ht="18" customHeight="1" collapsed="1" thickTop="1" x14ac:dyDescent="0.3">
      <c r="B27" s="1131"/>
      <c r="C27" s="101" t="s">
        <v>119</v>
      </c>
      <c r="D27" s="102"/>
      <c r="E27" s="158"/>
      <c r="F27" s="184"/>
      <c r="G27" s="154"/>
      <c r="H27" s="76"/>
      <c r="I27" s="158"/>
      <c r="J27" s="105"/>
      <c r="K27" s="154"/>
      <c r="L27" s="174"/>
      <c r="M27" s="158"/>
      <c r="N27" s="185"/>
      <c r="O27" s="176"/>
      <c r="P27" s="186"/>
    </row>
    <row r="28" spans="2:16" s="80" customFormat="1" ht="18" customHeight="1" x14ac:dyDescent="0.3">
      <c r="B28" s="1131"/>
      <c r="C28" s="161" t="s">
        <v>120</v>
      </c>
      <c r="D28" s="162"/>
      <c r="E28" s="164"/>
      <c r="F28" s="112"/>
      <c r="G28" s="154"/>
      <c r="H28" s="76"/>
      <c r="I28" s="164"/>
      <c r="J28" s="112"/>
      <c r="K28" s="154"/>
      <c r="L28" s="174"/>
      <c r="M28" s="164"/>
      <c r="N28" s="187"/>
      <c r="O28" s="176"/>
      <c r="P28" s="188"/>
    </row>
    <row r="29" spans="2:16" s="80" customFormat="1" ht="18" customHeight="1" x14ac:dyDescent="0.3">
      <c r="B29" s="1131"/>
      <c r="C29" s="91" t="s">
        <v>121</v>
      </c>
      <c r="D29" s="92" t="s">
        <v>117</v>
      </c>
      <c r="E29" s="189"/>
      <c r="F29" s="190"/>
      <c r="G29" s="154"/>
      <c r="H29" s="76"/>
      <c r="I29" s="189"/>
      <c r="J29" s="191"/>
      <c r="K29" s="154"/>
      <c r="L29" s="174"/>
      <c r="M29" s="189"/>
      <c r="N29" s="192"/>
      <c r="O29" s="176"/>
      <c r="P29" s="193"/>
    </row>
    <row r="30" spans="2:16" s="80" customFormat="1" ht="18" hidden="1" customHeight="1" outlineLevel="1" x14ac:dyDescent="0.3">
      <c r="B30" s="1131"/>
      <c r="C30" s="126" t="s">
        <v>122</v>
      </c>
      <c r="D30" s="127"/>
      <c r="E30" s="128" t="str">
        <f>IF(E28="","空き",IF(E25&lt;E29,"×",IF(E29&gt;=1750,"〇","×")))</f>
        <v>空き</v>
      </c>
      <c r="F30" s="168" t="str">
        <f>IF(F28="","空き",IF(F25&lt;F29,"×",IF(F29&gt;=1750,"〇","×")))</f>
        <v>空き</v>
      </c>
      <c r="G30" s="154"/>
      <c r="H30" s="76"/>
      <c r="I30" s="128" t="str">
        <f t="shared" ref="I30:J30" si="3">IF(I28="","空き",IF(I25&lt;I29,"×",IF(I29&gt;=1750,"〇","×")))</f>
        <v>空き</v>
      </c>
      <c r="J30" s="169" t="str">
        <f t="shared" si="3"/>
        <v>空き</v>
      </c>
      <c r="K30" s="154"/>
      <c r="L30" s="174"/>
      <c r="M30" s="194" t="str">
        <f>IF(M28="","空き",IF(M25&lt;M29,"×",IF(M29&gt;=1750,"〇","×")))</f>
        <v>空き</v>
      </c>
      <c r="N30" s="195" t="str">
        <f>IF(N28="","空き",IF(N25&lt;N29,"×",IF(N29&gt;=1750,"〇","×")))</f>
        <v>空き</v>
      </c>
      <c r="O30" s="176"/>
      <c r="P30" s="196" t="str">
        <f>IF(P28="","空き",IF(P25&lt;P29,"×",IF(P29&gt;=1750,"〇","×")))</f>
        <v>空き</v>
      </c>
    </row>
    <row r="31" spans="2:16" s="80" customFormat="1" ht="18" customHeight="1" collapsed="1" thickBot="1" x14ac:dyDescent="0.35">
      <c r="B31" s="1132"/>
      <c r="C31" s="134" t="s">
        <v>123</v>
      </c>
      <c r="D31" s="135"/>
      <c r="E31" s="136" t="s">
        <v>128</v>
      </c>
      <c r="F31" s="138"/>
      <c r="G31" s="170"/>
      <c r="H31" s="76"/>
      <c r="I31" s="136" t="s">
        <v>128</v>
      </c>
      <c r="J31" s="171"/>
      <c r="K31" s="170"/>
      <c r="L31" s="174"/>
      <c r="M31" s="136" t="s">
        <v>128</v>
      </c>
      <c r="N31" s="197"/>
      <c r="O31" s="176"/>
      <c r="P31" s="198" t="s">
        <v>129</v>
      </c>
    </row>
    <row r="32" spans="2:16" ht="4.95" customHeight="1" thickBot="1" x14ac:dyDescent="0.35">
      <c r="B32" s="142"/>
      <c r="E32" s="144"/>
      <c r="F32" s="144"/>
      <c r="G32" s="144"/>
      <c r="H32" s="70"/>
      <c r="I32" s="144"/>
      <c r="J32" s="144"/>
      <c r="K32" s="144"/>
      <c r="L32" s="70"/>
      <c r="M32" s="144"/>
      <c r="N32" s="144"/>
    </row>
    <row r="33" spans="2:19" s="80" customFormat="1" ht="18" customHeight="1" x14ac:dyDescent="0.3">
      <c r="B33" s="1130" t="s">
        <v>130</v>
      </c>
      <c r="C33" s="71" t="s">
        <v>115</v>
      </c>
      <c r="D33" s="72"/>
      <c r="E33" s="147">
        <v>8</v>
      </c>
      <c r="F33" s="199">
        <f>E33+1</f>
        <v>9</v>
      </c>
      <c r="G33" s="148">
        <f>F33+1</f>
        <v>10</v>
      </c>
      <c r="H33" s="76"/>
      <c r="I33" s="147">
        <v>21</v>
      </c>
      <c r="J33" s="199">
        <f>I33+1</f>
        <v>22</v>
      </c>
      <c r="K33" s="200">
        <f>J33+1</f>
        <v>23</v>
      </c>
      <c r="L33" s="70"/>
      <c r="M33" s="201"/>
      <c r="N33" s="202"/>
      <c r="P33" s="203"/>
    </row>
    <row r="34" spans="2:19" s="80" customFormat="1" ht="18" customHeight="1" thickBot="1" x14ac:dyDescent="0.35">
      <c r="B34" s="1131"/>
      <c r="C34" s="82" t="s">
        <v>116</v>
      </c>
      <c r="D34" s="83" t="s">
        <v>117</v>
      </c>
      <c r="E34" s="152">
        <v>1750</v>
      </c>
      <c r="F34" s="204">
        <v>1750</v>
      </c>
      <c r="G34" s="205">
        <v>1750</v>
      </c>
      <c r="H34" s="76"/>
      <c r="I34" s="152">
        <v>1750</v>
      </c>
      <c r="J34" s="204">
        <v>1750</v>
      </c>
      <c r="K34" s="206">
        <v>1750</v>
      </c>
      <c r="L34" s="70"/>
      <c r="M34" s="99"/>
      <c r="N34" s="100"/>
      <c r="P34" s="203"/>
    </row>
    <row r="35" spans="2:19" s="80" customFormat="1" ht="18" hidden="1" customHeight="1" outlineLevel="1" thickTop="1" x14ac:dyDescent="0.3">
      <c r="B35" s="1131"/>
      <c r="C35" s="91" t="s">
        <v>118</v>
      </c>
      <c r="D35" s="92"/>
      <c r="E35" s="189"/>
      <c r="F35" s="94"/>
      <c r="G35" s="207"/>
      <c r="H35" s="76"/>
      <c r="I35" s="189"/>
      <c r="J35" s="94"/>
      <c r="K35" s="208"/>
      <c r="L35" s="70"/>
      <c r="M35" s="99"/>
      <c r="N35" s="100"/>
      <c r="P35" s="203"/>
    </row>
    <row r="36" spans="2:19" s="80" customFormat="1" ht="18" customHeight="1" collapsed="1" thickTop="1" x14ac:dyDescent="0.3">
      <c r="B36" s="1131"/>
      <c r="C36" s="101" t="s">
        <v>119</v>
      </c>
      <c r="D36" s="102"/>
      <c r="E36" s="158"/>
      <c r="F36" s="104"/>
      <c r="G36" s="184"/>
      <c r="H36" s="76"/>
      <c r="I36" s="158"/>
      <c r="J36" s="104"/>
      <c r="K36" s="107"/>
      <c r="L36" s="70"/>
      <c r="M36" s="99"/>
      <c r="N36" s="100"/>
      <c r="P36" s="203"/>
    </row>
    <row r="37" spans="2:19" s="80" customFormat="1" ht="18" customHeight="1" x14ac:dyDescent="0.3">
      <c r="B37" s="1131"/>
      <c r="C37" s="108" t="s">
        <v>120</v>
      </c>
      <c r="D37" s="109"/>
      <c r="E37" s="164"/>
      <c r="F37" s="114"/>
      <c r="G37" s="187"/>
      <c r="H37" s="76"/>
      <c r="I37" s="164"/>
      <c r="J37" s="209"/>
      <c r="K37" s="210"/>
      <c r="L37" s="70"/>
      <c r="M37" s="99"/>
      <c r="N37" s="117"/>
      <c r="P37" s="203"/>
      <c r="S37" s="80" t="s">
        <v>131</v>
      </c>
    </row>
    <row r="38" spans="2:19" s="80" customFormat="1" ht="18" customHeight="1" x14ac:dyDescent="0.3">
      <c r="B38" s="1131"/>
      <c r="C38" s="118" t="s">
        <v>121</v>
      </c>
      <c r="D38" s="119" t="s">
        <v>117</v>
      </c>
      <c r="E38" s="166"/>
      <c r="F38" s="121"/>
      <c r="G38" s="211"/>
      <c r="H38" s="76"/>
      <c r="I38" s="166"/>
      <c r="J38" s="211"/>
      <c r="K38" s="212"/>
      <c r="L38" s="70"/>
      <c r="M38" s="99"/>
      <c r="N38" s="100"/>
      <c r="P38" s="203"/>
    </row>
    <row r="39" spans="2:19" s="80" customFormat="1" ht="18" hidden="1" customHeight="1" outlineLevel="1" x14ac:dyDescent="0.3">
      <c r="B39" s="1131"/>
      <c r="C39" s="126" t="s">
        <v>122</v>
      </c>
      <c r="D39" s="127"/>
      <c r="E39" s="128" t="str">
        <f>IF(E37="","空き",IF(E34&lt;E38,"×",IF(E38&gt;=1550,"〇","×")))</f>
        <v>空き</v>
      </c>
      <c r="F39" s="129" t="str">
        <f t="shared" ref="F39:G39" si="4">IF(F37="","空き",IF(F34&lt;F38,"×",IF(F38&gt;=1550,"〇","×")))</f>
        <v>空き</v>
      </c>
      <c r="G39" s="130" t="str">
        <f t="shared" si="4"/>
        <v>空き</v>
      </c>
      <c r="H39" s="76"/>
      <c r="I39" s="194" t="str">
        <f>IF(I37="","空き",IF(I34&lt;I38,"×",IF(I38&gt;=1550,"〇","×")))</f>
        <v>空き</v>
      </c>
      <c r="J39" s="132" t="str">
        <f t="shared" ref="J39:K39" si="5">IF(J37="","空き",IF(J34&lt;J38,"×",IF(J38&gt;=1550,"〇","×")))</f>
        <v>空き</v>
      </c>
      <c r="K39" s="213" t="str">
        <f t="shared" si="5"/>
        <v>空き</v>
      </c>
      <c r="L39" s="70"/>
      <c r="M39" s="99"/>
      <c r="N39" s="100"/>
      <c r="P39" s="203"/>
    </row>
    <row r="40" spans="2:19" s="80" customFormat="1" ht="18" customHeight="1" collapsed="1" thickBot="1" x14ac:dyDescent="0.35">
      <c r="B40" s="1132"/>
      <c r="C40" s="134" t="s">
        <v>123</v>
      </c>
      <c r="D40" s="135"/>
      <c r="E40" s="136" t="s">
        <v>132</v>
      </c>
      <c r="F40" s="137"/>
      <c r="G40" s="138"/>
      <c r="H40" s="76"/>
      <c r="I40" s="136" t="s">
        <v>132</v>
      </c>
      <c r="J40" s="137"/>
      <c r="K40" s="139"/>
      <c r="L40" s="70"/>
      <c r="M40" s="140"/>
      <c r="N40" s="141"/>
      <c r="P40" s="203"/>
    </row>
    <row r="41" spans="2:19" ht="4.95" customHeight="1" thickBot="1" x14ac:dyDescent="0.35">
      <c r="B41" s="142"/>
      <c r="E41" s="144"/>
      <c r="F41" s="144"/>
      <c r="G41" s="144"/>
      <c r="H41" s="70"/>
      <c r="I41" s="144"/>
      <c r="J41" s="144"/>
      <c r="K41" s="144"/>
      <c r="L41" s="70"/>
      <c r="M41" s="145"/>
      <c r="N41" s="146"/>
      <c r="P41" s="203"/>
    </row>
    <row r="42" spans="2:19" s="80" customFormat="1" ht="18" customHeight="1" x14ac:dyDescent="0.3">
      <c r="B42" s="1130" t="s">
        <v>133</v>
      </c>
      <c r="C42" s="71" t="s">
        <v>115</v>
      </c>
      <c r="D42" s="72"/>
      <c r="E42" s="147">
        <v>11</v>
      </c>
      <c r="F42" s="148">
        <f>E42+1</f>
        <v>12</v>
      </c>
      <c r="G42" s="200">
        <f>F42+1</f>
        <v>13</v>
      </c>
      <c r="H42" s="76"/>
      <c r="I42" s="147">
        <v>24</v>
      </c>
      <c r="J42" s="214">
        <f>I42+1</f>
        <v>25</v>
      </c>
      <c r="K42" s="200">
        <f>J42+1</f>
        <v>26</v>
      </c>
      <c r="L42" s="70"/>
      <c r="M42" s="99"/>
      <c r="N42" s="100"/>
      <c r="P42" s="81"/>
    </row>
    <row r="43" spans="2:19" s="80" customFormat="1" ht="18" customHeight="1" thickBot="1" x14ac:dyDescent="0.35">
      <c r="B43" s="1131"/>
      <c r="C43" s="82" t="s">
        <v>116</v>
      </c>
      <c r="D43" s="83" t="s">
        <v>117</v>
      </c>
      <c r="E43" s="152">
        <v>1750</v>
      </c>
      <c r="F43" s="205">
        <v>1750</v>
      </c>
      <c r="G43" s="206">
        <v>1750</v>
      </c>
      <c r="H43" s="76"/>
      <c r="I43" s="152">
        <v>1750</v>
      </c>
      <c r="J43" s="215">
        <v>1750</v>
      </c>
      <c r="K43" s="206">
        <v>1750</v>
      </c>
      <c r="L43" s="70"/>
      <c r="M43" s="99"/>
      <c r="N43" s="100"/>
      <c r="P43" s="81"/>
    </row>
    <row r="44" spans="2:19" s="80" customFormat="1" ht="18" hidden="1" customHeight="1" outlineLevel="1" thickTop="1" x14ac:dyDescent="0.3">
      <c r="B44" s="1131"/>
      <c r="C44" s="91" t="s">
        <v>118</v>
      </c>
      <c r="D44" s="92"/>
      <c r="E44" s="189"/>
      <c r="F44" s="207"/>
      <c r="G44" s="98"/>
      <c r="H44" s="76"/>
      <c r="I44" s="189"/>
      <c r="J44" s="216"/>
      <c r="K44" s="208"/>
      <c r="L44" s="70"/>
      <c r="M44" s="99"/>
      <c r="N44" s="100"/>
    </row>
    <row r="45" spans="2:19" s="80" customFormat="1" ht="18" customHeight="1" collapsed="1" thickTop="1" x14ac:dyDescent="0.3">
      <c r="B45" s="1131"/>
      <c r="C45" s="101" t="s">
        <v>119</v>
      </c>
      <c r="D45" s="102"/>
      <c r="E45" s="158"/>
      <c r="F45" s="184"/>
      <c r="G45" s="107"/>
      <c r="H45" s="76"/>
      <c r="I45" s="158"/>
      <c r="J45" s="217"/>
      <c r="K45" s="107"/>
      <c r="L45" s="70"/>
      <c r="M45" s="99"/>
      <c r="N45" s="100"/>
    </row>
    <row r="46" spans="2:19" s="80" customFormat="1" ht="18" customHeight="1" x14ac:dyDescent="0.3">
      <c r="B46" s="1131"/>
      <c r="C46" s="108" t="s">
        <v>120</v>
      </c>
      <c r="D46" s="109"/>
      <c r="E46" s="164"/>
      <c r="F46" s="111"/>
      <c r="G46" s="210"/>
      <c r="H46" s="76"/>
      <c r="I46" s="164"/>
      <c r="J46" s="209"/>
      <c r="K46" s="218"/>
      <c r="L46" s="70"/>
      <c r="M46" s="116"/>
      <c r="N46" s="117"/>
    </row>
    <row r="47" spans="2:19" s="80" customFormat="1" ht="18" customHeight="1" x14ac:dyDescent="0.3">
      <c r="B47" s="1131"/>
      <c r="C47" s="118" t="s">
        <v>121</v>
      </c>
      <c r="D47" s="119" t="s">
        <v>117</v>
      </c>
      <c r="E47" s="166"/>
      <c r="F47" s="211"/>
      <c r="G47" s="212"/>
      <c r="H47" s="76"/>
      <c r="I47" s="166"/>
      <c r="J47" s="122"/>
      <c r="K47" s="212"/>
      <c r="L47" s="70"/>
      <c r="M47" s="99"/>
      <c r="N47" s="100"/>
    </row>
    <row r="48" spans="2:19" s="80" customFormat="1" ht="18" hidden="1" customHeight="1" outlineLevel="1" x14ac:dyDescent="0.3">
      <c r="B48" s="1131"/>
      <c r="C48" s="126" t="s">
        <v>122</v>
      </c>
      <c r="D48" s="127"/>
      <c r="E48" s="128" t="str">
        <f t="shared" ref="E48:G48" si="6">IF(E46="","空き",IF(E43&lt;E47,"×",IF(E47&gt;=1550,"〇","×")))</f>
        <v>空き</v>
      </c>
      <c r="F48" s="130" t="str">
        <f t="shared" si="6"/>
        <v>空き</v>
      </c>
      <c r="G48" s="133" t="str">
        <f t="shared" si="6"/>
        <v>空き</v>
      </c>
      <c r="H48" s="76"/>
      <c r="I48" s="194" t="str">
        <f>IF(I46="","空き",IF(I43&lt;I47,"×",IF(I47&gt;=1550,"〇","×")))</f>
        <v>空き</v>
      </c>
      <c r="J48" s="219" t="str">
        <f t="shared" ref="J48:K48" si="7">IF(J46="","空き",IF(J43&lt;J47,"×",IF(J47&gt;=1550,"〇","×")))</f>
        <v>空き</v>
      </c>
      <c r="K48" s="213" t="str">
        <f t="shared" si="7"/>
        <v>空き</v>
      </c>
      <c r="L48" s="70"/>
      <c r="M48" s="99"/>
      <c r="N48" s="100"/>
      <c r="P48" s="81"/>
    </row>
    <row r="49" spans="2:19" s="80" customFormat="1" ht="18" customHeight="1" collapsed="1" thickBot="1" x14ac:dyDescent="0.35">
      <c r="B49" s="1132"/>
      <c r="C49" s="134" t="s">
        <v>123</v>
      </c>
      <c r="D49" s="135"/>
      <c r="E49" s="136" t="s">
        <v>132</v>
      </c>
      <c r="F49" s="137"/>
      <c r="G49" s="138"/>
      <c r="H49" s="76"/>
      <c r="I49" s="136" t="s">
        <v>132</v>
      </c>
      <c r="J49" s="137"/>
      <c r="K49" s="139"/>
      <c r="L49" s="70"/>
      <c r="M49" s="172"/>
      <c r="N49" s="220"/>
      <c r="P49" s="81"/>
    </row>
    <row r="50" spans="2:19" ht="10.050000000000001" customHeight="1" x14ac:dyDescent="0.3">
      <c r="H50" s="70"/>
      <c r="L50" s="70"/>
    </row>
    <row r="51" spans="2:19" ht="10.050000000000001" customHeight="1" x14ac:dyDescent="0.3">
      <c r="H51" s="70"/>
      <c r="L51" s="70"/>
    </row>
    <row r="52" spans="2:19" ht="16.2" x14ac:dyDescent="0.3">
      <c r="E52" s="80"/>
      <c r="H52" s="70"/>
      <c r="L52" s="70"/>
    </row>
    <row r="53" spans="2:19" x14ac:dyDescent="0.3">
      <c r="H53" s="70"/>
      <c r="L53" s="70"/>
    </row>
    <row r="54" spans="2:19" x14ac:dyDescent="0.3">
      <c r="H54" s="70"/>
      <c r="L54" s="70"/>
    </row>
    <row r="55" spans="2:19" x14ac:dyDescent="0.3">
      <c r="H55" s="70"/>
      <c r="L55" s="70"/>
    </row>
    <row r="56" spans="2:19" x14ac:dyDescent="0.3">
      <c r="H56" s="70"/>
      <c r="L56" s="70"/>
    </row>
    <row r="57" spans="2:19" x14ac:dyDescent="0.3">
      <c r="H57" s="70"/>
      <c r="L57" s="70"/>
    </row>
    <row r="58" spans="2:19" x14ac:dyDescent="0.3">
      <c r="H58" s="70"/>
      <c r="L58" s="70"/>
    </row>
    <row r="59" spans="2:19" x14ac:dyDescent="0.3">
      <c r="H59" s="70"/>
      <c r="L59" s="70"/>
    </row>
    <row r="60" spans="2:19" x14ac:dyDescent="0.3">
      <c r="H60" s="70"/>
      <c r="L60" s="70"/>
    </row>
    <row r="61" spans="2:19" x14ac:dyDescent="0.3">
      <c r="H61" s="70"/>
      <c r="L61" s="70"/>
    </row>
    <row r="62" spans="2:19" s="62" customFormat="1" x14ac:dyDescent="0.3">
      <c r="B62" s="221"/>
      <c r="C62" s="61"/>
      <c r="D62" s="61"/>
      <c r="H62" s="70"/>
      <c r="L62" s="70"/>
      <c r="O62" s="61"/>
      <c r="P62" s="63"/>
      <c r="Q62" s="61"/>
      <c r="R62" s="61"/>
      <c r="S62" s="61"/>
    </row>
  </sheetData>
  <mergeCells count="5">
    <mergeCell ref="B6:B13"/>
    <mergeCell ref="B15:B22"/>
    <mergeCell ref="B24:B31"/>
    <mergeCell ref="B33:B40"/>
    <mergeCell ref="B42:B49"/>
  </mergeCells>
  <phoneticPr fontId="4"/>
  <printOptions horizontalCentered="1" verticalCentered="1"/>
  <pageMargins left="0" right="0" top="0" bottom="0.19685039370078741" header="0" footer="0"/>
  <pageSetup paperSize="9"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9424E-B40D-4365-91EA-37B686BF1239}">
  <sheetPr>
    <tabColor rgb="FFFFFF00"/>
    <pageSetUpPr fitToPage="1"/>
  </sheetPr>
  <dimension ref="B1:Q47"/>
  <sheetViews>
    <sheetView view="pageBreakPreview" zoomScale="60" zoomScaleNormal="80" workbookViewId="0">
      <selection activeCell="E29" sqref="E29"/>
    </sheetView>
  </sheetViews>
  <sheetFormatPr defaultColWidth="2.453125" defaultRowHeight="15" outlineLevelCol="1" x14ac:dyDescent="0.3"/>
  <cols>
    <col min="1" max="1" width="1.6328125" style="351" customWidth="1"/>
    <col min="2" max="2" width="6.08984375" style="349" customWidth="1"/>
    <col min="3" max="3" width="59.26953125" style="349" bestFit="1" customWidth="1"/>
    <col min="4" max="4" width="13.36328125" style="350" customWidth="1"/>
    <col min="5" max="5" width="13.36328125" style="351" customWidth="1"/>
    <col min="6" max="6" width="5.1796875" style="352" customWidth="1" outlineLevel="1"/>
    <col min="7" max="7" width="2.453125" style="351"/>
    <col min="8" max="8" width="11.6328125" style="353" customWidth="1"/>
    <col min="9" max="9" width="14.6328125" style="354" customWidth="1"/>
    <col min="10" max="10" width="2.453125" style="350" customWidth="1"/>
    <col min="11" max="11" width="11.6328125" style="355" customWidth="1"/>
    <col min="12" max="12" width="14.6328125" style="354" customWidth="1"/>
    <col min="13" max="13" width="2.6328125" style="354" customWidth="1"/>
    <col min="14" max="14" width="11.6328125" style="356" customWidth="1"/>
    <col min="15" max="15" width="2.453125" style="350" customWidth="1"/>
    <col min="16" max="16" width="12.453125" style="357" bestFit="1" customWidth="1"/>
    <col min="17" max="17" width="13.90625" style="357" bestFit="1" customWidth="1"/>
    <col min="18" max="16384" width="2.453125" style="351"/>
  </cols>
  <sheetData>
    <row r="1" spans="2:17" ht="10.050000000000001" customHeight="1" x14ac:dyDescent="0.3"/>
    <row r="2" spans="2:17" ht="27" x14ac:dyDescent="0.3">
      <c r="B2" s="358" t="s">
        <v>255</v>
      </c>
    </row>
    <row r="3" spans="2:17" ht="27" x14ac:dyDescent="0.3">
      <c r="B3" s="358" t="s">
        <v>256</v>
      </c>
    </row>
    <row r="4" spans="2:17" ht="10.050000000000001" customHeight="1" thickBot="1" x14ac:dyDescent="0.35">
      <c r="B4" s="359"/>
    </row>
    <row r="5" spans="2:17" ht="18" x14ac:dyDescent="0.3">
      <c r="B5" s="360"/>
      <c r="C5" s="361"/>
      <c r="D5" s="362"/>
      <c r="E5" s="362" t="s">
        <v>257</v>
      </c>
      <c r="F5" s="363"/>
      <c r="H5" s="364" t="s">
        <v>258</v>
      </c>
      <c r="I5" s="365"/>
      <c r="J5" s="366"/>
      <c r="K5" s="367" t="s">
        <v>259</v>
      </c>
      <c r="L5" s="368"/>
      <c r="M5" s="369"/>
      <c r="N5" s="370" t="s">
        <v>260</v>
      </c>
      <c r="O5" s="371"/>
      <c r="P5" s="372" t="s">
        <v>261</v>
      </c>
      <c r="Q5" s="373" t="s">
        <v>261</v>
      </c>
    </row>
    <row r="6" spans="2:17" ht="16.2" x14ac:dyDescent="0.3">
      <c r="B6" s="374" t="s">
        <v>262</v>
      </c>
      <c r="C6" s="375" t="s">
        <v>263</v>
      </c>
      <c r="D6" s="376" t="s">
        <v>264</v>
      </c>
      <c r="E6" s="376" t="s">
        <v>265</v>
      </c>
      <c r="F6" s="377"/>
      <c r="H6" s="378" t="s">
        <v>266</v>
      </c>
      <c r="I6" s="379" t="s">
        <v>267</v>
      </c>
      <c r="K6" s="380" t="s">
        <v>266</v>
      </c>
      <c r="L6" s="381" t="s">
        <v>268</v>
      </c>
      <c r="N6" s="382" t="s">
        <v>269</v>
      </c>
      <c r="P6" s="383" t="s">
        <v>270</v>
      </c>
      <c r="Q6" s="384" t="s">
        <v>271</v>
      </c>
    </row>
    <row r="7" spans="2:17" ht="15.6" thickBot="1" x14ac:dyDescent="0.35">
      <c r="B7" s="374"/>
      <c r="C7" s="375"/>
      <c r="D7" s="376"/>
      <c r="E7" s="376" t="s">
        <v>272</v>
      </c>
      <c r="F7" s="377"/>
      <c r="H7" s="385"/>
      <c r="I7" s="386"/>
      <c r="K7" s="387"/>
      <c r="L7" s="388"/>
      <c r="N7" s="389"/>
      <c r="P7" s="390"/>
      <c r="Q7" s="391"/>
    </row>
    <row r="8" spans="2:17" ht="19.95" customHeight="1" thickTop="1" x14ac:dyDescent="0.3">
      <c r="B8" s="392" t="s">
        <v>273</v>
      </c>
      <c r="C8" s="393" t="s">
        <v>274</v>
      </c>
      <c r="D8" s="394">
        <v>65.69</v>
      </c>
      <c r="E8" s="395">
        <v>6569</v>
      </c>
      <c r="F8" s="396">
        <v>12</v>
      </c>
      <c r="G8" s="397"/>
      <c r="H8" s="398">
        <v>17410</v>
      </c>
      <c r="I8" s="399">
        <f>H8/D8</f>
        <v>265.03272948698435</v>
      </c>
      <c r="J8" s="400"/>
      <c r="K8" s="401">
        <v>19220</v>
      </c>
      <c r="L8" s="402">
        <f>K8/$D$8</f>
        <v>292.58639062262142</v>
      </c>
      <c r="M8" s="403"/>
      <c r="N8" s="404">
        <f t="shared" ref="N8:N13" si="0">K8-H8</f>
        <v>1810</v>
      </c>
      <c r="O8" s="371"/>
      <c r="P8" s="405">
        <f>$F$8*K8</f>
        <v>230640</v>
      </c>
      <c r="Q8" s="406">
        <f t="shared" ref="Q8:Q13" si="1">P8*12</f>
        <v>2767680</v>
      </c>
    </row>
    <row r="9" spans="2:17" ht="19.95" customHeight="1" x14ac:dyDescent="0.3">
      <c r="B9" s="407" t="s">
        <v>275</v>
      </c>
      <c r="C9" s="408" t="s">
        <v>276</v>
      </c>
      <c r="D9" s="409">
        <v>65.36</v>
      </c>
      <c r="E9" s="410">
        <v>6536</v>
      </c>
      <c r="F9" s="411">
        <v>12</v>
      </c>
      <c r="H9" s="412">
        <v>17330</v>
      </c>
      <c r="I9" s="413">
        <f t="shared" ref="I9:I13" si="2">H9/D9</f>
        <v>265.14687882496941</v>
      </c>
      <c r="K9" s="414">
        <v>19130</v>
      </c>
      <c r="L9" s="415">
        <f>K9/$D$9</f>
        <v>292.68665850673193</v>
      </c>
      <c r="N9" s="416">
        <f t="shared" si="0"/>
        <v>1800</v>
      </c>
      <c r="O9" s="371"/>
      <c r="P9" s="417">
        <f>$F$9*K9</f>
        <v>229560</v>
      </c>
      <c r="Q9" s="418">
        <f t="shared" si="1"/>
        <v>2754720</v>
      </c>
    </row>
    <row r="10" spans="2:17" ht="19.95" customHeight="1" x14ac:dyDescent="0.3">
      <c r="B10" s="407" t="s">
        <v>277</v>
      </c>
      <c r="C10" s="408" t="s">
        <v>278</v>
      </c>
      <c r="D10" s="409">
        <v>65.25</v>
      </c>
      <c r="E10" s="410">
        <v>6525</v>
      </c>
      <c r="F10" s="411">
        <v>12</v>
      </c>
      <c r="H10" s="412">
        <v>17300</v>
      </c>
      <c r="I10" s="413">
        <f t="shared" si="2"/>
        <v>265.13409961685824</v>
      </c>
      <c r="K10" s="414">
        <v>19100</v>
      </c>
      <c r="L10" s="415">
        <f>K10/$D$10</f>
        <v>292.72030651340998</v>
      </c>
      <c r="N10" s="416">
        <f t="shared" si="0"/>
        <v>1800</v>
      </c>
      <c r="O10" s="371"/>
      <c r="P10" s="417">
        <f>$F$10*K10</f>
        <v>229200</v>
      </c>
      <c r="Q10" s="418">
        <f t="shared" si="1"/>
        <v>2750400</v>
      </c>
    </row>
    <row r="11" spans="2:17" ht="19.95" customHeight="1" x14ac:dyDescent="0.3">
      <c r="B11" s="407" t="s">
        <v>279</v>
      </c>
      <c r="C11" s="408" t="s">
        <v>280</v>
      </c>
      <c r="D11" s="409">
        <v>64.760000000000005</v>
      </c>
      <c r="E11" s="410">
        <v>6476</v>
      </c>
      <c r="F11" s="411">
        <v>11</v>
      </c>
      <c r="H11" s="412">
        <v>17170</v>
      </c>
      <c r="I11" s="413">
        <f t="shared" si="2"/>
        <v>265.13279802347125</v>
      </c>
      <c r="K11" s="414">
        <v>18950</v>
      </c>
      <c r="L11" s="415">
        <f>K11/$D$11</f>
        <v>292.61890055589868</v>
      </c>
      <c r="N11" s="416">
        <f t="shared" si="0"/>
        <v>1780</v>
      </c>
      <c r="O11" s="371"/>
      <c r="P11" s="417">
        <f>$F$11*K11</f>
        <v>208450</v>
      </c>
      <c r="Q11" s="418">
        <f t="shared" si="1"/>
        <v>2501400</v>
      </c>
    </row>
    <row r="12" spans="2:17" ht="19.95" customHeight="1" x14ac:dyDescent="0.3">
      <c r="B12" s="407" t="s">
        <v>281</v>
      </c>
      <c r="C12" s="408" t="s">
        <v>282</v>
      </c>
      <c r="D12" s="409">
        <v>64.989999999999995</v>
      </c>
      <c r="E12" s="410">
        <v>6499</v>
      </c>
      <c r="F12" s="411">
        <v>11</v>
      </c>
      <c r="H12" s="412">
        <v>17230</v>
      </c>
      <c r="I12" s="413">
        <f t="shared" si="2"/>
        <v>265.11771041698722</v>
      </c>
      <c r="K12" s="414">
        <v>19010</v>
      </c>
      <c r="L12" s="415">
        <f>K12/$D$12</f>
        <v>292.50653946761042</v>
      </c>
      <c r="N12" s="416">
        <f t="shared" si="0"/>
        <v>1780</v>
      </c>
      <c r="O12" s="371"/>
      <c r="P12" s="417">
        <f>$F$12*K12</f>
        <v>209110</v>
      </c>
      <c r="Q12" s="418">
        <f t="shared" si="1"/>
        <v>2509320</v>
      </c>
    </row>
    <row r="13" spans="2:17" ht="19.95" customHeight="1" thickBot="1" x14ac:dyDescent="0.35">
      <c r="B13" s="360" t="s">
        <v>283</v>
      </c>
      <c r="C13" s="419" t="s">
        <v>284</v>
      </c>
      <c r="D13" s="362">
        <v>64.2</v>
      </c>
      <c r="E13" s="420">
        <v>6420</v>
      </c>
      <c r="F13" s="363">
        <v>11</v>
      </c>
      <c r="H13" s="412">
        <v>17010</v>
      </c>
      <c r="I13" s="413">
        <f t="shared" si="2"/>
        <v>264.95327102803736</v>
      </c>
      <c r="K13" s="414">
        <v>18780</v>
      </c>
      <c r="L13" s="415">
        <f>K13/$D$13</f>
        <v>292.52336448598129</v>
      </c>
      <c r="N13" s="416">
        <f t="shared" si="0"/>
        <v>1770</v>
      </c>
      <c r="O13" s="371"/>
      <c r="P13" s="421">
        <f>$F$13*K13</f>
        <v>206580</v>
      </c>
      <c r="Q13" s="422">
        <f t="shared" si="1"/>
        <v>2478960</v>
      </c>
    </row>
    <row r="14" spans="2:17" ht="22.05" customHeight="1" thickTop="1" thickBot="1" x14ac:dyDescent="0.35">
      <c r="B14" s="423" t="s">
        <v>285</v>
      </c>
      <c r="C14" s="424"/>
      <c r="D14" s="425">
        <f>D8*F8+D9*F9+D10*F10+D11*F11+D12*F12+D13*F13</f>
        <v>4489.05</v>
      </c>
      <c r="E14" s="426">
        <f>E8*F8+E9*F9+E10*F10+E11*F11+E12*F12+E13*F13</f>
        <v>448905</v>
      </c>
      <c r="F14" s="427"/>
      <c r="H14" s="351"/>
      <c r="I14" s="351"/>
      <c r="J14" s="351"/>
      <c r="K14" s="428"/>
      <c r="L14" s="351"/>
      <c r="M14" s="351"/>
      <c r="N14" s="429"/>
      <c r="O14" s="351"/>
      <c r="P14" s="430">
        <f>SUM(P8:P13)</f>
        <v>1313540</v>
      </c>
      <c r="Q14" s="431">
        <f>SUM(Q8:Q13)</f>
        <v>15762480</v>
      </c>
    </row>
    <row r="15" spans="2:17" ht="10.050000000000001" customHeight="1" thickBot="1" x14ac:dyDescent="0.35"/>
    <row r="16" spans="2:17" s="433" customFormat="1" ht="18" x14ac:dyDescent="0.3">
      <c r="B16" s="432"/>
      <c r="C16" s="432"/>
      <c r="D16" s="371"/>
      <c r="F16" s="434"/>
      <c r="H16" s="364" t="s">
        <v>286</v>
      </c>
      <c r="I16" s="365"/>
      <c r="J16" s="371"/>
      <c r="K16" s="435" t="s">
        <v>287</v>
      </c>
      <c r="L16" s="436"/>
      <c r="M16" s="369"/>
      <c r="N16" s="437" t="s">
        <v>288</v>
      </c>
      <c r="O16" s="371"/>
      <c r="P16" s="438" t="s">
        <v>261</v>
      </c>
      <c r="Q16" s="439" t="s">
        <v>261</v>
      </c>
    </row>
    <row r="17" spans="2:17" ht="16.2" x14ac:dyDescent="0.3">
      <c r="F17" s="375" t="s">
        <v>262</v>
      </c>
      <c r="H17" s="378" t="s">
        <v>266</v>
      </c>
      <c r="I17" s="379" t="s">
        <v>267</v>
      </c>
      <c r="K17" s="440" t="s">
        <v>266</v>
      </c>
      <c r="L17" s="381" t="s">
        <v>268</v>
      </c>
      <c r="N17" s="382" t="s">
        <v>269</v>
      </c>
      <c r="P17" s="383" t="s">
        <v>270</v>
      </c>
      <c r="Q17" s="384" t="s">
        <v>271</v>
      </c>
    </row>
    <row r="18" spans="2:17" ht="15.6" thickBot="1" x14ac:dyDescent="0.35">
      <c r="F18" s="375"/>
      <c r="G18" s="441"/>
      <c r="H18" s="385"/>
      <c r="I18" s="386"/>
      <c r="J18" s="442"/>
      <c r="K18" s="443"/>
      <c r="L18" s="444"/>
      <c r="M18" s="445"/>
      <c r="N18" s="446"/>
      <c r="P18" s="390"/>
      <c r="Q18" s="391"/>
    </row>
    <row r="19" spans="2:17" ht="19.95" customHeight="1" thickTop="1" x14ac:dyDescent="0.3">
      <c r="F19" s="447" t="s">
        <v>273</v>
      </c>
      <c r="G19" s="448"/>
      <c r="H19" s="398">
        <f>$H$8</f>
        <v>17410</v>
      </c>
      <c r="I19" s="399">
        <f>$I$8</f>
        <v>265.03272948698435</v>
      </c>
      <c r="K19" s="449">
        <v>21020</v>
      </c>
      <c r="L19" s="450">
        <f>K19/$D$8</f>
        <v>319.9878215862384</v>
      </c>
      <c r="N19" s="451">
        <f t="shared" ref="N19:N24" si="3">K19-H19</f>
        <v>3610</v>
      </c>
      <c r="O19" s="371"/>
      <c r="P19" s="405">
        <f>$F$8*K19</f>
        <v>252240</v>
      </c>
      <c r="Q19" s="406">
        <f>P19*12</f>
        <v>3026880</v>
      </c>
    </row>
    <row r="20" spans="2:17" ht="19.95" customHeight="1" x14ac:dyDescent="0.3">
      <c r="F20" s="452" t="s">
        <v>275</v>
      </c>
      <c r="H20" s="412">
        <f>$H$9</f>
        <v>17330</v>
      </c>
      <c r="I20" s="413">
        <f>$I$9</f>
        <v>265.14687882496941</v>
      </c>
      <c r="K20" s="453">
        <v>20930</v>
      </c>
      <c r="L20" s="415">
        <f>K20/$D$9</f>
        <v>320.22643818849451</v>
      </c>
      <c r="N20" s="416">
        <f t="shared" si="3"/>
        <v>3600</v>
      </c>
      <c r="O20" s="371"/>
      <c r="P20" s="417">
        <f>$F$9*K20</f>
        <v>251160</v>
      </c>
      <c r="Q20" s="418">
        <f t="shared" ref="Q20:Q24" si="4">P20*12</f>
        <v>3013920</v>
      </c>
    </row>
    <row r="21" spans="2:17" ht="19.95" customHeight="1" x14ac:dyDescent="0.3">
      <c r="F21" s="452" t="s">
        <v>277</v>
      </c>
      <c r="H21" s="412">
        <f>$H$10</f>
        <v>17300</v>
      </c>
      <c r="I21" s="413">
        <f>$I$10</f>
        <v>265.13409961685824</v>
      </c>
      <c r="K21" s="453">
        <v>20900</v>
      </c>
      <c r="L21" s="415">
        <f>K21/$D$10</f>
        <v>320.30651340996167</v>
      </c>
      <c r="N21" s="416">
        <f t="shared" si="3"/>
        <v>3600</v>
      </c>
      <c r="O21" s="371"/>
      <c r="P21" s="417">
        <f>$F$10*K21</f>
        <v>250800</v>
      </c>
      <c r="Q21" s="418">
        <f t="shared" si="4"/>
        <v>3009600</v>
      </c>
    </row>
    <row r="22" spans="2:17" ht="19.95" customHeight="1" x14ac:dyDescent="0.3">
      <c r="F22" s="452" t="s">
        <v>279</v>
      </c>
      <c r="H22" s="412">
        <f>$H$11</f>
        <v>17170</v>
      </c>
      <c r="I22" s="413">
        <f>$I$11</f>
        <v>265.13279802347125</v>
      </c>
      <c r="K22" s="453">
        <v>20740</v>
      </c>
      <c r="L22" s="415">
        <f>K22/$D$11</f>
        <v>320.25941939468805</v>
      </c>
      <c r="N22" s="416">
        <f t="shared" si="3"/>
        <v>3570</v>
      </c>
      <c r="O22" s="371"/>
      <c r="P22" s="417">
        <f>$F$11*K22</f>
        <v>228140</v>
      </c>
      <c r="Q22" s="418">
        <f t="shared" si="4"/>
        <v>2737680</v>
      </c>
    </row>
    <row r="23" spans="2:17" ht="19.95" customHeight="1" x14ac:dyDescent="0.3">
      <c r="F23" s="452" t="s">
        <v>281</v>
      </c>
      <c r="H23" s="412">
        <f>$H$12</f>
        <v>17230</v>
      </c>
      <c r="I23" s="413">
        <f>$I$12</f>
        <v>265.11771041698722</v>
      </c>
      <c r="K23" s="453">
        <v>20800</v>
      </c>
      <c r="L23" s="415">
        <f>K23/$D$12</f>
        <v>320.04923834436067</v>
      </c>
      <c r="N23" s="416">
        <f t="shared" si="3"/>
        <v>3570</v>
      </c>
      <c r="O23" s="371"/>
      <c r="P23" s="417">
        <f>$F$12*K23</f>
        <v>228800</v>
      </c>
      <c r="Q23" s="418">
        <f t="shared" si="4"/>
        <v>2745600</v>
      </c>
    </row>
    <row r="24" spans="2:17" ht="19.95" customHeight="1" thickBot="1" x14ac:dyDescent="0.35">
      <c r="F24" s="452" t="s">
        <v>283</v>
      </c>
      <c r="H24" s="412">
        <f>$H$13</f>
        <v>17010</v>
      </c>
      <c r="I24" s="413">
        <f>$I$13</f>
        <v>264.95327102803736</v>
      </c>
      <c r="K24" s="453">
        <v>20540</v>
      </c>
      <c r="L24" s="415">
        <f>K24/$D$13</f>
        <v>319.93769470404982</v>
      </c>
      <c r="N24" s="416">
        <f t="shared" si="3"/>
        <v>3530</v>
      </c>
      <c r="O24" s="371"/>
      <c r="P24" s="421">
        <f>$F$13*K24</f>
        <v>225940</v>
      </c>
      <c r="Q24" s="422">
        <f t="shared" si="4"/>
        <v>2711280</v>
      </c>
    </row>
    <row r="25" spans="2:17" ht="21.6" customHeight="1" thickTop="1" thickBot="1" x14ac:dyDescent="0.35">
      <c r="K25" s="428"/>
      <c r="L25" s="351"/>
      <c r="M25" s="351"/>
      <c r="N25" s="429"/>
      <c r="P25" s="430">
        <f>SUM(P19:P24)</f>
        <v>1437080</v>
      </c>
      <c r="Q25" s="431">
        <f>SUM(Q19:Q24)</f>
        <v>17244960</v>
      </c>
    </row>
    <row r="26" spans="2:17" ht="9.6" customHeight="1" thickBot="1" x14ac:dyDescent="0.35">
      <c r="K26" s="428"/>
      <c r="L26" s="351"/>
      <c r="M26" s="351"/>
      <c r="N26" s="429"/>
    </row>
    <row r="27" spans="2:17" s="433" customFormat="1" ht="18" x14ac:dyDescent="0.3">
      <c r="B27" s="432"/>
      <c r="C27" s="432"/>
      <c r="D27" s="371"/>
      <c r="F27" s="434"/>
      <c r="H27" s="364" t="s">
        <v>286</v>
      </c>
      <c r="I27" s="365"/>
      <c r="J27" s="371"/>
      <c r="K27" s="454" t="s">
        <v>289</v>
      </c>
      <c r="L27" s="455"/>
      <c r="M27" s="369"/>
      <c r="N27" s="456" t="s">
        <v>290</v>
      </c>
      <c r="O27" s="371"/>
      <c r="P27" s="457" t="s">
        <v>261</v>
      </c>
      <c r="Q27" s="458" t="s">
        <v>261</v>
      </c>
    </row>
    <row r="28" spans="2:17" ht="16.2" x14ac:dyDescent="0.3">
      <c r="F28" s="375" t="s">
        <v>262</v>
      </c>
      <c r="H28" s="378" t="s">
        <v>266</v>
      </c>
      <c r="I28" s="379" t="s">
        <v>267</v>
      </c>
      <c r="K28" s="459" t="s">
        <v>266</v>
      </c>
      <c r="L28" s="381" t="s">
        <v>268</v>
      </c>
      <c r="N28" s="382" t="s">
        <v>269</v>
      </c>
      <c r="P28" s="383" t="s">
        <v>270</v>
      </c>
      <c r="Q28" s="384" t="s">
        <v>271</v>
      </c>
    </row>
    <row r="29" spans="2:17" ht="15.6" thickBot="1" x14ac:dyDescent="0.35">
      <c r="F29" s="375"/>
      <c r="G29" s="441"/>
      <c r="H29" s="385"/>
      <c r="I29" s="386"/>
      <c r="J29" s="442"/>
      <c r="K29" s="460"/>
      <c r="L29" s="444"/>
      <c r="M29" s="445"/>
      <c r="N29" s="446"/>
      <c r="P29" s="390"/>
      <c r="Q29" s="391"/>
    </row>
    <row r="30" spans="2:17" ht="19.95" customHeight="1" thickTop="1" x14ac:dyDescent="0.3">
      <c r="F30" s="447" t="s">
        <v>273</v>
      </c>
      <c r="G30" s="448"/>
      <c r="H30" s="398">
        <f>$H$8</f>
        <v>17410</v>
      </c>
      <c r="I30" s="399">
        <f>$I$8</f>
        <v>265.03272948698435</v>
      </c>
      <c r="K30" s="461">
        <v>22830</v>
      </c>
      <c r="L30" s="450">
        <f>K30/$D$8</f>
        <v>347.54148272187547</v>
      </c>
      <c r="N30" s="451">
        <f t="shared" ref="N30:N35" si="5">K30-H30</f>
        <v>5420</v>
      </c>
      <c r="O30" s="371"/>
      <c r="P30" s="405">
        <f>$F$8*K30</f>
        <v>273960</v>
      </c>
      <c r="Q30" s="406">
        <f>P30*12</f>
        <v>3287520</v>
      </c>
    </row>
    <row r="31" spans="2:17" ht="19.95" customHeight="1" x14ac:dyDescent="0.3">
      <c r="F31" s="452" t="s">
        <v>275</v>
      </c>
      <c r="H31" s="412">
        <f>$H$9</f>
        <v>17330</v>
      </c>
      <c r="I31" s="413">
        <f>$I$9</f>
        <v>265.14687882496941</v>
      </c>
      <c r="K31" s="462">
        <v>22730</v>
      </c>
      <c r="L31" s="415">
        <f>K31/$D$9</f>
        <v>347.76621787025704</v>
      </c>
      <c r="N31" s="416">
        <f t="shared" si="5"/>
        <v>5400</v>
      </c>
      <c r="O31" s="371"/>
      <c r="P31" s="417">
        <f>$F$9*K31</f>
        <v>272760</v>
      </c>
      <c r="Q31" s="418">
        <f t="shared" ref="Q31:Q35" si="6">P31*12</f>
        <v>3273120</v>
      </c>
    </row>
    <row r="32" spans="2:17" ht="19.95" customHeight="1" x14ac:dyDescent="0.3">
      <c r="F32" s="452" t="s">
        <v>277</v>
      </c>
      <c r="H32" s="412">
        <f>$H$10</f>
        <v>17300</v>
      </c>
      <c r="I32" s="413">
        <f>$I$10</f>
        <v>265.13409961685824</v>
      </c>
      <c r="K32" s="462">
        <v>22690</v>
      </c>
      <c r="L32" s="415">
        <f>K32/$D$10</f>
        <v>347.73946360153258</v>
      </c>
      <c r="N32" s="416">
        <f t="shared" si="5"/>
        <v>5390</v>
      </c>
      <c r="O32" s="371"/>
      <c r="P32" s="417">
        <f>$F$10*K32</f>
        <v>272280</v>
      </c>
      <c r="Q32" s="418">
        <f t="shared" si="6"/>
        <v>3267360</v>
      </c>
    </row>
    <row r="33" spans="2:17" ht="19.95" customHeight="1" x14ac:dyDescent="0.3">
      <c r="F33" s="452" t="s">
        <v>279</v>
      </c>
      <c r="H33" s="412">
        <f>$H$11</f>
        <v>17170</v>
      </c>
      <c r="I33" s="413">
        <f>$I$11</f>
        <v>265.13279802347125</v>
      </c>
      <c r="K33" s="462">
        <v>22520</v>
      </c>
      <c r="L33" s="415">
        <f>K33/$D$11</f>
        <v>347.74552192711548</v>
      </c>
      <c r="N33" s="416">
        <f t="shared" si="5"/>
        <v>5350</v>
      </c>
      <c r="O33" s="371"/>
      <c r="P33" s="417">
        <f>$F$11*K33</f>
        <v>247720</v>
      </c>
      <c r="Q33" s="418">
        <f t="shared" si="6"/>
        <v>2972640</v>
      </c>
    </row>
    <row r="34" spans="2:17" ht="19.95" customHeight="1" x14ac:dyDescent="0.3">
      <c r="F34" s="452" t="s">
        <v>281</v>
      </c>
      <c r="H34" s="412">
        <f>$H$12</f>
        <v>17230</v>
      </c>
      <c r="I34" s="413">
        <f>$I$12</f>
        <v>265.11771041698722</v>
      </c>
      <c r="K34" s="462">
        <v>22590</v>
      </c>
      <c r="L34" s="415">
        <f>K34/$D$12</f>
        <v>347.59193722111098</v>
      </c>
      <c r="N34" s="416">
        <f t="shared" si="5"/>
        <v>5360</v>
      </c>
      <c r="O34" s="371"/>
      <c r="P34" s="417">
        <f>$F$12*K34</f>
        <v>248490</v>
      </c>
      <c r="Q34" s="418">
        <f t="shared" si="6"/>
        <v>2981880</v>
      </c>
    </row>
    <row r="35" spans="2:17" ht="19.95" customHeight="1" thickBot="1" x14ac:dyDescent="0.35">
      <c r="F35" s="452" t="s">
        <v>283</v>
      </c>
      <c r="H35" s="412">
        <f>$H$13</f>
        <v>17010</v>
      </c>
      <c r="I35" s="413">
        <f>$I$13</f>
        <v>264.95327102803736</v>
      </c>
      <c r="K35" s="462">
        <v>22310</v>
      </c>
      <c r="L35" s="415">
        <f>K35/$D$13</f>
        <v>347.50778816199374</v>
      </c>
      <c r="N35" s="416">
        <f t="shared" si="5"/>
        <v>5300</v>
      </c>
      <c r="O35" s="371"/>
      <c r="P35" s="421">
        <f>$F$13*K35</f>
        <v>245410</v>
      </c>
      <c r="Q35" s="422">
        <f t="shared" si="6"/>
        <v>2944920</v>
      </c>
    </row>
    <row r="36" spans="2:17" ht="22.05" customHeight="1" thickTop="1" thickBot="1" x14ac:dyDescent="0.35">
      <c r="P36" s="430">
        <f>SUM(P30:P35)</f>
        <v>1560620</v>
      </c>
      <c r="Q36" s="431">
        <f>SUM(Q30:Q35)</f>
        <v>18727440</v>
      </c>
    </row>
    <row r="37" spans="2:17" ht="9.6" customHeight="1" thickBot="1" x14ac:dyDescent="0.35">
      <c r="K37" s="428"/>
      <c r="L37" s="351"/>
      <c r="M37" s="351"/>
      <c r="N37" s="429"/>
    </row>
    <row r="38" spans="2:17" s="433" customFormat="1" ht="18" x14ac:dyDescent="0.3">
      <c r="B38" s="432"/>
      <c r="C38" s="432"/>
      <c r="D38" s="371"/>
      <c r="F38" s="434"/>
      <c r="H38" s="364" t="s">
        <v>286</v>
      </c>
      <c r="I38" s="365"/>
      <c r="J38" s="371"/>
      <c r="K38" s="463" t="s">
        <v>291</v>
      </c>
      <c r="L38" s="464"/>
      <c r="M38" s="369"/>
      <c r="N38" s="465" t="s">
        <v>292</v>
      </c>
      <c r="O38" s="371"/>
      <c r="P38" s="466" t="s">
        <v>293</v>
      </c>
      <c r="Q38" s="467" t="s">
        <v>293</v>
      </c>
    </row>
    <row r="39" spans="2:17" ht="16.2" x14ac:dyDescent="0.3">
      <c r="F39" s="375" t="s">
        <v>262</v>
      </c>
      <c r="H39" s="378" t="s">
        <v>266</v>
      </c>
      <c r="I39" s="379" t="s">
        <v>267</v>
      </c>
      <c r="K39" s="468" t="s">
        <v>266</v>
      </c>
      <c r="L39" s="381" t="s">
        <v>268</v>
      </c>
      <c r="N39" s="382" t="s">
        <v>269</v>
      </c>
      <c r="P39" s="383" t="s">
        <v>270</v>
      </c>
      <c r="Q39" s="384" t="s">
        <v>271</v>
      </c>
    </row>
    <row r="40" spans="2:17" ht="15.6" thickBot="1" x14ac:dyDescent="0.35">
      <c r="F40" s="375"/>
      <c r="G40" s="441"/>
      <c r="H40" s="385"/>
      <c r="I40" s="386"/>
      <c r="J40" s="442"/>
      <c r="K40" s="469"/>
      <c r="L40" s="444"/>
      <c r="M40" s="445"/>
      <c r="N40" s="446"/>
      <c r="P40" s="390"/>
      <c r="Q40" s="391"/>
    </row>
    <row r="41" spans="2:17" ht="19.95" customHeight="1" thickTop="1" x14ac:dyDescent="0.3">
      <c r="F41" s="447" t="s">
        <v>273</v>
      </c>
      <c r="G41" s="448"/>
      <c r="H41" s="398">
        <f>$H$8</f>
        <v>17410</v>
      </c>
      <c r="I41" s="399">
        <f>$I$8</f>
        <v>265.03272948698435</v>
      </c>
      <c r="K41" s="470">
        <v>24640</v>
      </c>
      <c r="L41" s="450">
        <f>K41/$D$8</f>
        <v>375.0951438575126</v>
      </c>
      <c r="N41" s="451">
        <f t="shared" ref="N41:N46" si="7">K41-H41</f>
        <v>7230</v>
      </c>
      <c r="O41" s="371"/>
      <c r="P41" s="405">
        <f>$F$8*K41</f>
        <v>295680</v>
      </c>
      <c r="Q41" s="406">
        <f>P41*12</f>
        <v>3548160</v>
      </c>
    </row>
    <row r="42" spans="2:17" ht="19.95" customHeight="1" x14ac:dyDescent="0.3">
      <c r="F42" s="452" t="s">
        <v>275</v>
      </c>
      <c r="H42" s="412">
        <f>$H$9</f>
        <v>17330</v>
      </c>
      <c r="I42" s="413">
        <f>$I$9</f>
        <v>265.14687882496941</v>
      </c>
      <c r="K42" s="471">
        <v>24530</v>
      </c>
      <c r="L42" s="415">
        <f>K42/$D$9</f>
        <v>375.30599755201956</v>
      </c>
      <c r="N42" s="416">
        <f t="shared" si="7"/>
        <v>7200</v>
      </c>
      <c r="O42" s="371"/>
      <c r="P42" s="417">
        <f>$F$9*K42</f>
        <v>294360</v>
      </c>
      <c r="Q42" s="418">
        <f t="shared" ref="Q42:Q46" si="8">P42*12</f>
        <v>3532320</v>
      </c>
    </row>
    <row r="43" spans="2:17" ht="19.95" customHeight="1" x14ac:dyDescent="0.3">
      <c r="F43" s="452" t="s">
        <v>277</v>
      </c>
      <c r="H43" s="412">
        <f>$H$10</f>
        <v>17300</v>
      </c>
      <c r="I43" s="413">
        <f>$I$10</f>
        <v>265.13409961685824</v>
      </c>
      <c r="K43" s="471">
        <v>24490</v>
      </c>
      <c r="L43" s="415">
        <f>K43/$D$10</f>
        <v>375.32567049808426</v>
      </c>
      <c r="N43" s="416">
        <f t="shared" si="7"/>
        <v>7190</v>
      </c>
      <c r="O43" s="371"/>
      <c r="P43" s="417">
        <f>$F$10*K43</f>
        <v>293880</v>
      </c>
      <c r="Q43" s="418">
        <f t="shared" si="8"/>
        <v>3526560</v>
      </c>
    </row>
    <row r="44" spans="2:17" ht="19.95" customHeight="1" x14ac:dyDescent="0.3">
      <c r="F44" s="452" t="s">
        <v>279</v>
      </c>
      <c r="H44" s="412">
        <f>$H$11</f>
        <v>17170</v>
      </c>
      <c r="I44" s="413">
        <f>$I$11</f>
        <v>265.13279802347125</v>
      </c>
      <c r="K44" s="471">
        <v>24300</v>
      </c>
      <c r="L44" s="415">
        <f>K44/$D$11</f>
        <v>375.2316244595429</v>
      </c>
      <c r="N44" s="416">
        <f t="shared" si="7"/>
        <v>7130</v>
      </c>
      <c r="O44" s="371"/>
      <c r="P44" s="417">
        <f>$F$11*K44</f>
        <v>267300</v>
      </c>
      <c r="Q44" s="418">
        <f t="shared" si="8"/>
        <v>3207600</v>
      </c>
    </row>
    <row r="45" spans="2:17" ht="19.95" customHeight="1" x14ac:dyDescent="0.3">
      <c r="F45" s="452" t="s">
        <v>281</v>
      </c>
      <c r="H45" s="412">
        <f>$H$12</f>
        <v>17230</v>
      </c>
      <c r="I45" s="413">
        <f>$I$12</f>
        <v>265.11771041698722</v>
      </c>
      <c r="K45" s="471">
        <v>24380</v>
      </c>
      <c r="L45" s="415">
        <f>K45/$D$12</f>
        <v>375.13463609786123</v>
      </c>
      <c r="N45" s="416">
        <f t="shared" si="7"/>
        <v>7150</v>
      </c>
      <c r="O45" s="371"/>
      <c r="P45" s="417">
        <f>$F$12*K45</f>
        <v>268180</v>
      </c>
      <c r="Q45" s="418">
        <f t="shared" si="8"/>
        <v>3218160</v>
      </c>
    </row>
    <row r="46" spans="2:17" ht="19.95" customHeight="1" thickBot="1" x14ac:dyDescent="0.35">
      <c r="F46" s="452" t="s">
        <v>283</v>
      </c>
      <c r="H46" s="412">
        <f>$H$13</f>
        <v>17010</v>
      </c>
      <c r="I46" s="413">
        <f>$I$13</f>
        <v>264.95327102803736</v>
      </c>
      <c r="K46" s="471">
        <v>24080</v>
      </c>
      <c r="L46" s="415">
        <f>K46/$D$13</f>
        <v>375.07788161993767</v>
      </c>
      <c r="N46" s="416">
        <f t="shared" si="7"/>
        <v>7070</v>
      </c>
      <c r="O46" s="371"/>
      <c r="P46" s="421">
        <f>$F$13*K46</f>
        <v>264880</v>
      </c>
      <c r="Q46" s="422">
        <f t="shared" si="8"/>
        <v>3178560</v>
      </c>
    </row>
    <row r="47" spans="2:17" ht="22.05" customHeight="1" thickTop="1" thickBot="1" x14ac:dyDescent="0.35">
      <c r="P47" s="430">
        <f>SUM(P41:P46)</f>
        <v>1684280</v>
      </c>
      <c r="Q47" s="431">
        <f>SUM(Q41:Q46)</f>
        <v>20211360</v>
      </c>
    </row>
  </sheetData>
  <phoneticPr fontId="4"/>
  <printOptions horizontalCentered="1" verticalCentered="1"/>
  <pageMargins left="0" right="0" top="0.39370078740157483" bottom="0" header="0" footer="0"/>
  <pageSetup paperSize="9"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2BF2C-2567-49DB-8ECD-F039DA453FB8}">
  <sheetPr>
    <tabColor rgb="FFFFFF00"/>
    <pageSetUpPr fitToPage="1"/>
  </sheetPr>
  <dimension ref="B2:K37"/>
  <sheetViews>
    <sheetView showGridLines="0" view="pageBreakPreview" zoomScale="60" zoomScaleNormal="50" workbookViewId="0">
      <selection activeCell="J1" sqref="J1:J1048576"/>
    </sheetView>
  </sheetViews>
  <sheetFormatPr defaultColWidth="2.6328125" defaultRowHeight="16.2" outlineLevelCol="1" x14ac:dyDescent="0.3"/>
  <cols>
    <col min="1" max="1" width="2.6328125" customWidth="1"/>
    <col min="2" max="2" width="30.453125" customWidth="1"/>
    <col min="3" max="5" width="17.6328125" style="472" hidden="1" customWidth="1" outlineLevel="1"/>
    <col min="6" max="6" width="22.6328125" style="473" customWidth="1" collapsed="1"/>
    <col min="7" max="10" width="22.6328125" style="473" customWidth="1"/>
    <col min="11" max="11" width="40.36328125" style="3" customWidth="1"/>
  </cols>
  <sheetData>
    <row r="2" spans="2:11" ht="27" x14ac:dyDescent="0.3">
      <c r="B2" s="27" t="s">
        <v>369</v>
      </c>
    </row>
    <row r="3" spans="2:11" ht="10.050000000000001" customHeight="1" thickBot="1" x14ac:dyDescent="0.35"/>
    <row r="4" spans="2:11" s="1" customFormat="1" ht="30" customHeight="1" thickBot="1" x14ac:dyDescent="0.35">
      <c r="B4" s="1117"/>
      <c r="C4" s="474" t="s">
        <v>294</v>
      </c>
      <c r="D4" s="475"/>
      <c r="E4" s="476"/>
      <c r="F4" s="477" t="s">
        <v>295</v>
      </c>
      <c r="G4" s="478"/>
      <c r="H4" s="478"/>
      <c r="I4" s="478"/>
      <c r="J4" s="479"/>
      <c r="K4" s="3"/>
    </row>
    <row r="5" spans="2:11" ht="19.95" customHeight="1" x14ac:dyDescent="0.3">
      <c r="B5" s="1118"/>
      <c r="C5" s="480"/>
      <c r="D5" s="481"/>
      <c r="E5" s="482"/>
      <c r="F5" s="483" t="s">
        <v>296</v>
      </c>
      <c r="G5" s="484" t="s">
        <v>297</v>
      </c>
      <c r="H5" s="485" t="s">
        <v>298</v>
      </c>
      <c r="I5" s="485" t="s">
        <v>299</v>
      </c>
      <c r="J5" s="486" t="s">
        <v>300</v>
      </c>
    </row>
    <row r="6" spans="2:11" ht="19.95" customHeight="1" x14ac:dyDescent="0.3">
      <c r="B6" s="1118"/>
      <c r="C6" s="487"/>
      <c r="D6" s="488"/>
      <c r="E6" s="489"/>
      <c r="F6" s="490" t="s">
        <v>301</v>
      </c>
      <c r="G6" s="491" t="s">
        <v>302</v>
      </c>
      <c r="H6" s="492" t="s">
        <v>302</v>
      </c>
      <c r="I6" s="492" t="s">
        <v>302</v>
      </c>
      <c r="J6" s="493" t="s">
        <v>302</v>
      </c>
    </row>
    <row r="7" spans="2:11" ht="19.95" customHeight="1" x14ac:dyDescent="0.3">
      <c r="B7" s="1119"/>
      <c r="C7" s="494"/>
      <c r="D7" s="495"/>
      <c r="E7" s="496"/>
      <c r="F7" s="497" t="s">
        <v>303</v>
      </c>
      <c r="G7" s="498" t="s">
        <v>304</v>
      </c>
      <c r="H7" s="499" t="s">
        <v>305</v>
      </c>
      <c r="I7" s="499" t="s">
        <v>306</v>
      </c>
      <c r="J7" s="500" t="s">
        <v>307</v>
      </c>
    </row>
    <row r="8" spans="2:11" s="1" customFormat="1" ht="30" customHeight="1" x14ac:dyDescent="0.3">
      <c r="B8" s="501" t="s">
        <v>308</v>
      </c>
      <c r="C8" s="494" t="s">
        <v>309</v>
      </c>
      <c r="D8" s="495" t="s">
        <v>310</v>
      </c>
      <c r="E8" s="502" t="s">
        <v>311</v>
      </c>
      <c r="F8" s="503" t="s">
        <v>309</v>
      </c>
      <c r="G8" s="504" t="s">
        <v>309</v>
      </c>
      <c r="H8" s="505" t="s">
        <v>309</v>
      </c>
      <c r="I8" s="505" t="s">
        <v>309</v>
      </c>
      <c r="J8" s="506" t="s">
        <v>309</v>
      </c>
      <c r="K8" s="3"/>
    </row>
    <row r="9" spans="2:11" s="3" customFormat="1" ht="18.600000000000001" x14ac:dyDescent="0.3">
      <c r="B9" s="507"/>
      <c r="C9" s="508"/>
      <c r="D9" s="509"/>
      <c r="E9" s="510"/>
      <c r="F9" s="511"/>
      <c r="G9" s="512"/>
      <c r="H9" s="513"/>
      <c r="I9" s="513"/>
      <c r="J9" s="514"/>
    </row>
    <row r="10" spans="2:11" s="3" customFormat="1" ht="19.8" customHeight="1" x14ac:dyDescent="0.3">
      <c r="B10" s="515" t="s">
        <v>312</v>
      </c>
      <c r="C10" s="516">
        <f>776570*12</f>
        <v>9318840</v>
      </c>
      <c r="D10" s="517">
        <f>776570*12</f>
        <v>9318840</v>
      </c>
      <c r="E10" s="518">
        <f>D10-C10</f>
        <v>0</v>
      </c>
      <c r="F10" s="519">
        <f>776570*12</f>
        <v>9318840</v>
      </c>
      <c r="G10" s="520">
        <f>776570*12</f>
        <v>9318840</v>
      </c>
      <c r="H10" s="521">
        <f>942900*12</f>
        <v>11314800</v>
      </c>
      <c r="I10" s="521">
        <f>965560*12</f>
        <v>11586720</v>
      </c>
      <c r="J10" s="522">
        <f>1010420*12</f>
        <v>12125040</v>
      </c>
    </row>
    <row r="11" spans="2:11" s="3" customFormat="1" ht="18.600000000000001" x14ac:dyDescent="0.3">
      <c r="B11" s="523" t="s">
        <v>313</v>
      </c>
      <c r="C11" s="524">
        <v>1982400</v>
      </c>
      <c r="D11" s="525">
        <v>1982400</v>
      </c>
      <c r="E11" s="526">
        <f t="shared" ref="E11:E37" si="0">D11-C11</f>
        <v>0</v>
      </c>
      <c r="F11" s="527">
        <v>1987200</v>
      </c>
      <c r="G11" s="528">
        <v>0</v>
      </c>
      <c r="H11" s="529">
        <v>0</v>
      </c>
      <c r="I11" s="529">
        <v>0</v>
      </c>
      <c r="J11" s="530">
        <v>0</v>
      </c>
    </row>
    <row r="12" spans="2:11" s="3" customFormat="1" ht="19.95" customHeight="1" x14ac:dyDescent="0.3">
      <c r="B12" s="515" t="s">
        <v>314</v>
      </c>
      <c r="C12" s="516">
        <v>292800</v>
      </c>
      <c r="D12" s="517">
        <v>281500</v>
      </c>
      <c r="E12" s="518">
        <f t="shared" si="0"/>
        <v>-11300</v>
      </c>
      <c r="F12" s="519">
        <v>271200</v>
      </c>
      <c r="G12" s="531">
        <v>285600</v>
      </c>
      <c r="H12" s="532">
        <v>285600</v>
      </c>
      <c r="I12" s="532">
        <v>285600</v>
      </c>
      <c r="J12" s="533">
        <v>285600</v>
      </c>
    </row>
    <row r="13" spans="2:11" s="3" customFormat="1" ht="19.95" customHeight="1" x14ac:dyDescent="0.3">
      <c r="B13" s="515" t="s">
        <v>315</v>
      </c>
      <c r="C13" s="516">
        <v>66000</v>
      </c>
      <c r="D13" s="517">
        <v>66000</v>
      </c>
      <c r="E13" s="518">
        <f t="shared" si="0"/>
        <v>0</v>
      </c>
      <c r="F13" s="519">
        <v>66000</v>
      </c>
      <c r="G13" s="531">
        <v>66000</v>
      </c>
      <c r="H13" s="532">
        <v>66000</v>
      </c>
      <c r="I13" s="532">
        <v>66000</v>
      </c>
      <c r="J13" s="533">
        <v>66000</v>
      </c>
    </row>
    <row r="14" spans="2:11" s="3" customFormat="1" ht="18.600000000000001" x14ac:dyDescent="0.3">
      <c r="B14" s="534"/>
      <c r="C14" s="535"/>
      <c r="D14" s="536"/>
      <c r="E14" s="537">
        <f t="shared" si="0"/>
        <v>0</v>
      </c>
      <c r="F14" s="538"/>
      <c r="G14" s="539"/>
      <c r="H14" s="540"/>
      <c r="I14" s="540"/>
      <c r="J14" s="541"/>
    </row>
    <row r="15" spans="2:11" s="550" customFormat="1" ht="30" customHeight="1" x14ac:dyDescent="0.3">
      <c r="B15" s="542" t="s">
        <v>316</v>
      </c>
      <c r="C15" s="543">
        <f>SUM(C10:C13)</f>
        <v>11660040</v>
      </c>
      <c r="D15" s="544">
        <f>SUM(D10:D13)</f>
        <v>11648740</v>
      </c>
      <c r="E15" s="545">
        <f t="shared" si="0"/>
        <v>-11300</v>
      </c>
      <c r="F15" s="546">
        <f>SUM(F10:F13)</f>
        <v>11643240</v>
      </c>
      <c r="G15" s="547">
        <f>SUM(G10:G13)</f>
        <v>9670440</v>
      </c>
      <c r="H15" s="548">
        <f>SUM(H10:H13)</f>
        <v>11666400</v>
      </c>
      <c r="I15" s="548">
        <f>SUM(I10:I13)</f>
        <v>11938320</v>
      </c>
      <c r="J15" s="549">
        <f>SUM(J10:J13)</f>
        <v>12476640</v>
      </c>
    </row>
    <row r="16" spans="2:11" s="3" customFormat="1" ht="18.600000000000001" x14ac:dyDescent="0.3">
      <c r="B16" s="551"/>
      <c r="C16" s="508"/>
      <c r="D16" s="509"/>
      <c r="E16" s="510"/>
      <c r="F16" s="511"/>
      <c r="G16" s="512"/>
      <c r="H16" s="513"/>
      <c r="I16" s="513"/>
      <c r="J16" s="514"/>
    </row>
    <row r="17" spans="2:11" s="3" customFormat="1" ht="19.95" customHeight="1" x14ac:dyDescent="0.3">
      <c r="B17" s="515" t="s">
        <v>317</v>
      </c>
      <c r="C17" s="516">
        <f t="shared" ref="C17" si="1">518800*1.1*12</f>
        <v>6848160</v>
      </c>
      <c r="D17" s="517">
        <v>6833860</v>
      </c>
      <c r="E17" s="518">
        <f>C17-D17</f>
        <v>14300</v>
      </c>
      <c r="F17" s="552">
        <f>563530*12</f>
        <v>6762360</v>
      </c>
      <c r="G17" s="520">
        <f>F$17</f>
        <v>6762360</v>
      </c>
      <c r="H17" s="553">
        <f t="shared" ref="H17:J17" si="2">G$17</f>
        <v>6762360</v>
      </c>
      <c r="I17" s="553">
        <f t="shared" si="2"/>
        <v>6762360</v>
      </c>
      <c r="J17" s="554">
        <f t="shared" si="2"/>
        <v>6762360</v>
      </c>
    </row>
    <row r="18" spans="2:11" s="3" customFormat="1" ht="19.95" customHeight="1" x14ac:dyDescent="0.3">
      <c r="B18" s="515" t="s">
        <v>318</v>
      </c>
      <c r="C18" s="516">
        <v>46200</v>
      </c>
      <c r="D18" s="517">
        <v>46200</v>
      </c>
      <c r="E18" s="518">
        <f t="shared" ref="E18:E35" si="3">C18-D18</f>
        <v>0</v>
      </c>
      <c r="F18" s="519">
        <v>46200</v>
      </c>
      <c r="G18" s="531">
        <v>46200</v>
      </c>
      <c r="H18" s="532">
        <v>46200</v>
      </c>
      <c r="I18" s="532">
        <v>46200</v>
      </c>
      <c r="J18" s="533">
        <v>46200</v>
      </c>
    </row>
    <row r="19" spans="2:11" s="3" customFormat="1" ht="18.600000000000001" x14ac:dyDescent="0.3">
      <c r="B19" s="523" t="s">
        <v>319</v>
      </c>
      <c r="C19" s="516">
        <v>80000</v>
      </c>
      <c r="D19" s="517">
        <v>66908</v>
      </c>
      <c r="E19" s="518">
        <f t="shared" si="3"/>
        <v>13092</v>
      </c>
      <c r="F19" s="519">
        <f>$C19</f>
        <v>80000</v>
      </c>
      <c r="G19" s="531">
        <f t="shared" ref="G19:J19" si="4">$C19</f>
        <v>80000</v>
      </c>
      <c r="H19" s="532">
        <f t="shared" si="4"/>
        <v>80000</v>
      </c>
      <c r="I19" s="532">
        <f t="shared" si="4"/>
        <v>80000</v>
      </c>
      <c r="J19" s="533">
        <f t="shared" si="4"/>
        <v>80000</v>
      </c>
    </row>
    <row r="20" spans="2:11" s="3" customFormat="1" ht="18.600000000000001" x14ac:dyDescent="0.3">
      <c r="B20" s="523" t="s">
        <v>320</v>
      </c>
      <c r="C20" s="516">
        <v>1030000</v>
      </c>
      <c r="D20" s="517">
        <v>1017060</v>
      </c>
      <c r="E20" s="518">
        <f t="shared" si="3"/>
        <v>12940</v>
      </c>
      <c r="F20" s="519">
        <v>1100000</v>
      </c>
      <c r="G20" s="531">
        <f>F$20</f>
        <v>1100000</v>
      </c>
      <c r="H20" s="532">
        <f t="shared" ref="H20:J20" si="5">G$20</f>
        <v>1100000</v>
      </c>
      <c r="I20" s="532">
        <f t="shared" si="5"/>
        <v>1100000</v>
      </c>
      <c r="J20" s="533">
        <f t="shared" si="5"/>
        <v>1100000</v>
      </c>
    </row>
    <row r="21" spans="2:11" s="3" customFormat="1" ht="19.95" customHeight="1" x14ac:dyDescent="0.3">
      <c r="B21" s="515" t="s">
        <v>321</v>
      </c>
      <c r="C21" s="516">
        <v>45600</v>
      </c>
      <c r="D21" s="517">
        <v>28020</v>
      </c>
      <c r="E21" s="518">
        <f t="shared" si="3"/>
        <v>17580</v>
      </c>
      <c r="F21" s="519">
        <v>30000</v>
      </c>
      <c r="G21" s="531">
        <v>30000</v>
      </c>
      <c r="H21" s="532">
        <v>30000</v>
      </c>
      <c r="I21" s="532">
        <v>30000</v>
      </c>
      <c r="J21" s="533">
        <v>30000</v>
      </c>
    </row>
    <row r="22" spans="2:11" s="3" customFormat="1" ht="19.95" customHeight="1" x14ac:dyDescent="0.3">
      <c r="B22" s="515" t="s">
        <v>322</v>
      </c>
      <c r="C22" s="524">
        <v>285904</v>
      </c>
      <c r="D22" s="525">
        <v>285904</v>
      </c>
      <c r="E22" s="526">
        <f t="shared" si="3"/>
        <v>0</v>
      </c>
      <c r="F22" s="555">
        <v>494326</v>
      </c>
      <c r="G22" s="556">
        <f>$F22</f>
        <v>494326</v>
      </c>
      <c r="H22" s="521">
        <f>$F22</f>
        <v>494326</v>
      </c>
      <c r="I22" s="521">
        <f>$F22</f>
        <v>494326</v>
      </c>
      <c r="J22" s="522">
        <f>$F22</f>
        <v>494326</v>
      </c>
      <c r="K22" s="3" t="s">
        <v>323</v>
      </c>
    </row>
    <row r="23" spans="2:11" s="3" customFormat="1" ht="19.95" customHeight="1" x14ac:dyDescent="0.3">
      <c r="B23" s="515" t="s">
        <v>324</v>
      </c>
      <c r="C23" s="516">
        <v>94368</v>
      </c>
      <c r="D23" s="517">
        <v>94368</v>
      </c>
      <c r="E23" s="518">
        <f t="shared" si="3"/>
        <v>0</v>
      </c>
      <c r="F23" s="519">
        <v>17742</v>
      </c>
      <c r="G23" s="531">
        <f>$F23</f>
        <v>17742</v>
      </c>
      <c r="H23" s="532">
        <f t="shared" ref="H23:J23" si="6">$F23</f>
        <v>17742</v>
      </c>
      <c r="I23" s="532">
        <f t="shared" si="6"/>
        <v>17742</v>
      </c>
      <c r="J23" s="533">
        <f t="shared" si="6"/>
        <v>17742</v>
      </c>
    </row>
    <row r="24" spans="2:11" s="3" customFormat="1" ht="19.95" customHeight="1" x14ac:dyDescent="0.3">
      <c r="B24" s="515" t="s">
        <v>325</v>
      </c>
      <c r="C24" s="516">
        <f t="shared" ref="C24:D24" si="7">20570*12</f>
        <v>246840</v>
      </c>
      <c r="D24" s="517">
        <f t="shared" si="7"/>
        <v>246840</v>
      </c>
      <c r="E24" s="518">
        <f t="shared" si="3"/>
        <v>0</v>
      </c>
      <c r="F24" s="519">
        <v>246840</v>
      </c>
      <c r="G24" s="531">
        <f>$F24</f>
        <v>246840</v>
      </c>
      <c r="H24" s="532">
        <f t="shared" ref="H24:J25" si="8">$F24</f>
        <v>246840</v>
      </c>
      <c r="I24" s="532">
        <f t="shared" si="8"/>
        <v>246840</v>
      </c>
      <c r="J24" s="533">
        <f t="shared" si="8"/>
        <v>246840</v>
      </c>
    </row>
    <row r="25" spans="2:11" s="3" customFormat="1" ht="19.95" customHeight="1" x14ac:dyDescent="0.3">
      <c r="B25" s="515" t="s">
        <v>326</v>
      </c>
      <c r="C25" s="516" t="s">
        <v>327</v>
      </c>
      <c r="D25" s="517" t="s">
        <v>327</v>
      </c>
      <c r="E25" s="518" t="s">
        <v>327</v>
      </c>
      <c r="F25" s="555">
        <v>40000</v>
      </c>
      <c r="G25" s="556">
        <f>$F25</f>
        <v>40000</v>
      </c>
      <c r="H25" s="521">
        <f t="shared" si="8"/>
        <v>40000</v>
      </c>
      <c r="I25" s="521">
        <f t="shared" si="8"/>
        <v>40000</v>
      </c>
      <c r="J25" s="522">
        <f t="shared" si="8"/>
        <v>40000</v>
      </c>
      <c r="K25" s="3" t="s">
        <v>328</v>
      </c>
    </row>
    <row r="26" spans="2:11" s="3" customFormat="1" ht="18.600000000000001" x14ac:dyDescent="0.3">
      <c r="B26" s="523" t="s">
        <v>329</v>
      </c>
      <c r="C26" s="516">
        <v>2000000</v>
      </c>
      <c r="D26" s="517">
        <v>886600</v>
      </c>
      <c r="E26" s="518">
        <f t="shared" si="3"/>
        <v>1113400</v>
      </c>
      <c r="F26" s="519">
        <v>1000000</v>
      </c>
      <c r="G26" s="531">
        <f>F$26</f>
        <v>1000000</v>
      </c>
      <c r="H26" s="532">
        <f t="shared" ref="H26:J26" si="9">G$26</f>
        <v>1000000</v>
      </c>
      <c r="I26" s="532">
        <f t="shared" si="9"/>
        <v>1000000</v>
      </c>
      <c r="J26" s="533">
        <f t="shared" si="9"/>
        <v>1000000</v>
      </c>
    </row>
    <row r="27" spans="2:11" s="3" customFormat="1" ht="19.95" customHeight="1" x14ac:dyDescent="0.3">
      <c r="B27" s="515" t="s">
        <v>330</v>
      </c>
      <c r="C27" s="516">
        <v>65000</v>
      </c>
      <c r="D27" s="517">
        <v>63899</v>
      </c>
      <c r="E27" s="518">
        <f t="shared" si="3"/>
        <v>1101</v>
      </c>
      <c r="F27" s="519">
        <v>65000</v>
      </c>
      <c r="G27" s="531">
        <v>65000</v>
      </c>
      <c r="H27" s="532">
        <v>65000</v>
      </c>
      <c r="I27" s="532">
        <v>65000</v>
      </c>
      <c r="J27" s="533">
        <v>65000</v>
      </c>
    </row>
    <row r="28" spans="2:11" s="3" customFormat="1" ht="19.95" customHeight="1" x14ac:dyDescent="0.3">
      <c r="B28" s="515" t="s">
        <v>331</v>
      </c>
      <c r="C28" s="516">
        <f t="shared" ref="C28:J28" si="10">59202*12</f>
        <v>710424</v>
      </c>
      <c r="D28" s="517">
        <f t="shared" si="10"/>
        <v>710424</v>
      </c>
      <c r="E28" s="518">
        <f t="shared" si="3"/>
        <v>0</v>
      </c>
      <c r="F28" s="519">
        <f t="shared" si="10"/>
        <v>710424</v>
      </c>
      <c r="G28" s="531">
        <f t="shared" si="10"/>
        <v>710424</v>
      </c>
      <c r="H28" s="532">
        <f t="shared" si="10"/>
        <v>710424</v>
      </c>
      <c r="I28" s="532">
        <f t="shared" si="10"/>
        <v>710424</v>
      </c>
      <c r="J28" s="533">
        <f t="shared" si="10"/>
        <v>710424</v>
      </c>
    </row>
    <row r="29" spans="2:11" s="3" customFormat="1" ht="19.95" customHeight="1" x14ac:dyDescent="0.3">
      <c r="B29" s="523" t="s">
        <v>332</v>
      </c>
      <c r="C29" s="524">
        <v>165600</v>
      </c>
      <c r="D29" s="525">
        <v>113850</v>
      </c>
      <c r="E29" s="526">
        <f>C29-D29</f>
        <v>51750</v>
      </c>
      <c r="F29" s="527">
        <f>$C$29</f>
        <v>165600</v>
      </c>
      <c r="G29" s="557">
        <f>$C$29</f>
        <v>165600</v>
      </c>
      <c r="H29" s="558">
        <f>$C$29</f>
        <v>165600</v>
      </c>
      <c r="I29" s="558">
        <f>$C$29</f>
        <v>165600</v>
      </c>
      <c r="J29" s="559">
        <f>$C$29</f>
        <v>165600</v>
      </c>
    </row>
    <row r="30" spans="2:11" s="3" customFormat="1" ht="19.95" customHeight="1" x14ac:dyDescent="0.3">
      <c r="B30" s="515" t="s">
        <v>333</v>
      </c>
      <c r="C30" s="516">
        <v>50000</v>
      </c>
      <c r="D30" s="517">
        <v>50000</v>
      </c>
      <c r="E30" s="518">
        <f t="shared" si="3"/>
        <v>0</v>
      </c>
      <c r="F30" s="519">
        <v>50000</v>
      </c>
      <c r="G30" s="531">
        <v>50000</v>
      </c>
      <c r="H30" s="532">
        <v>50000</v>
      </c>
      <c r="I30" s="532">
        <v>50000</v>
      </c>
      <c r="J30" s="533">
        <v>50000</v>
      </c>
    </row>
    <row r="31" spans="2:11" s="3" customFormat="1" ht="19.95" customHeight="1" x14ac:dyDescent="0.3">
      <c r="B31" s="515" t="s">
        <v>334</v>
      </c>
      <c r="C31" s="516">
        <v>455400</v>
      </c>
      <c r="D31" s="517">
        <v>113850</v>
      </c>
      <c r="E31" s="518">
        <f t="shared" si="3"/>
        <v>341550</v>
      </c>
      <c r="F31" s="552">
        <v>0</v>
      </c>
      <c r="G31" s="520">
        <v>0</v>
      </c>
      <c r="H31" s="553">
        <v>0</v>
      </c>
      <c r="I31" s="553">
        <v>0</v>
      </c>
      <c r="J31" s="554">
        <v>0</v>
      </c>
    </row>
    <row r="32" spans="2:11" s="3" customFormat="1" ht="19.95" customHeight="1" x14ac:dyDescent="0.3">
      <c r="B32" s="523" t="s">
        <v>335</v>
      </c>
      <c r="C32" s="516">
        <v>273240</v>
      </c>
      <c r="D32" s="517">
        <v>273240</v>
      </c>
      <c r="E32" s="518">
        <f t="shared" si="3"/>
        <v>0</v>
      </c>
      <c r="F32" s="519">
        <v>273240</v>
      </c>
      <c r="G32" s="531">
        <v>273240</v>
      </c>
      <c r="H32" s="532">
        <v>273240</v>
      </c>
      <c r="I32" s="532">
        <v>273240</v>
      </c>
      <c r="J32" s="533">
        <v>273240</v>
      </c>
    </row>
    <row r="33" spans="2:10" s="3" customFormat="1" ht="19.95" customHeight="1" x14ac:dyDescent="0.3">
      <c r="B33" s="515" t="s">
        <v>336</v>
      </c>
      <c r="C33" s="516">
        <v>263304</v>
      </c>
      <c r="D33" s="517">
        <v>400691</v>
      </c>
      <c r="E33" s="518">
        <f t="shared" si="3"/>
        <v>-137387</v>
      </c>
      <c r="F33" s="519">
        <v>561508</v>
      </c>
      <c r="G33" s="531">
        <f>F$33</f>
        <v>561508</v>
      </c>
      <c r="H33" s="532">
        <f t="shared" ref="H33:J33" si="11">G$33</f>
        <v>561508</v>
      </c>
      <c r="I33" s="532">
        <f t="shared" si="11"/>
        <v>561508</v>
      </c>
      <c r="J33" s="533">
        <f t="shared" si="11"/>
        <v>561508</v>
      </c>
    </row>
    <row r="34" spans="2:10" s="3" customFormat="1" ht="18.600000000000001" x14ac:dyDescent="0.3">
      <c r="B34" s="534"/>
      <c r="C34" s="535"/>
      <c r="D34" s="536"/>
      <c r="E34" s="537"/>
      <c r="F34" s="538"/>
      <c r="G34" s="539"/>
      <c r="H34" s="540"/>
      <c r="I34" s="540"/>
      <c r="J34" s="541"/>
    </row>
    <row r="35" spans="2:10" s="550" customFormat="1" ht="30" customHeight="1" x14ac:dyDescent="0.3">
      <c r="B35" s="542" t="s">
        <v>337</v>
      </c>
      <c r="C35" s="543">
        <f>SUM(C17:C33)</f>
        <v>12660040</v>
      </c>
      <c r="D35" s="544">
        <f>SUM(D17:D33)</f>
        <v>11231714</v>
      </c>
      <c r="E35" s="545">
        <f t="shared" si="3"/>
        <v>1428326</v>
      </c>
      <c r="F35" s="546">
        <f>SUM(F17:F33)</f>
        <v>11643240</v>
      </c>
      <c r="G35" s="547">
        <f>SUM(G17:G33)</f>
        <v>11643240</v>
      </c>
      <c r="H35" s="548">
        <f>SUM(H17:H33)</f>
        <v>11643240</v>
      </c>
      <c r="I35" s="548">
        <f>SUM(I17:I33)</f>
        <v>11643240</v>
      </c>
      <c r="J35" s="549">
        <f>SUM(J17:J33)</f>
        <v>11643240</v>
      </c>
    </row>
    <row r="36" spans="2:10" x14ac:dyDescent="0.3">
      <c r="B36" s="560"/>
      <c r="C36" s="561"/>
      <c r="D36" s="562"/>
      <c r="E36" s="563">
        <f t="shared" si="0"/>
        <v>0</v>
      </c>
      <c r="F36" s="564"/>
      <c r="G36" s="565"/>
      <c r="H36" s="566"/>
      <c r="I36" s="566"/>
      <c r="J36" s="567"/>
    </row>
    <row r="37" spans="2:10" s="550" customFormat="1" ht="30" customHeight="1" thickBot="1" x14ac:dyDescent="0.35">
      <c r="B37" s="568" t="s">
        <v>338</v>
      </c>
      <c r="C37" s="569">
        <f>C15-C35</f>
        <v>-1000000</v>
      </c>
      <c r="D37" s="570">
        <f>D15-D35</f>
        <v>417026</v>
      </c>
      <c r="E37" s="571">
        <f t="shared" si="0"/>
        <v>1417026</v>
      </c>
      <c r="F37" s="572">
        <f>F15-F35</f>
        <v>0</v>
      </c>
      <c r="G37" s="573">
        <f>G15-G35</f>
        <v>-1972800</v>
      </c>
      <c r="H37" s="574">
        <f>H15-H35</f>
        <v>23160</v>
      </c>
      <c r="I37" s="574">
        <f>I15-I35</f>
        <v>295080</v>
      </c>
      <c r="J37" s="575">
        <f>J15-J35</f>
        <v>833400</v>
      </c>
    </row>
  </sheetData>
  <mergeCells count="1">
    <mergeCell ref="B4:B7"/>
  </mergeCells>
  <phoneticPr fontId="4"/>
  <printOptions horizontalCentered="1"/>
  <pageMargins left="0" right="0" top="0.59055118110236227" bottom="0" header="0" footer="0"/>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394AE-41DC-4F7F-9ECF-51A1EB5EEA46}">
  <sheetPr>
    <tabColor rgb="FFFFFF00"/>
    <pageSetUpPr fitToPage="1"/>
  </sheetPr>
  <dimension ref="B2:T35"/>
  <sheetViews>
    <sheetView view="pageBreakPreview" zoomScale="60" zoomScaleNormal="50" workbookViewId="0">
      <selection activeCell="E29" sqref="E29"/>
    </sheetView>
  </sheetViews>
  <sheetFormatPr defaultColWidth="2.453125" defaultRowHeight="15" outlineLevelCol="1" x14ac:dyDescent="0.3"/>
  <cols>
    <col min="1" max="1" width="2.453125" style="351" customWidth="1"/>
    <col min="2" max="2" width="6.08984375" style="349" customWidth="1"/>
    <col min="3" max="3" width="37" style="349" customWidth="1"/>
    <col min="4" max="4" width="13.36328125" style="350" customWidth="1"/>
    <col min="5" max="5" width="13.36328125" style="351" customWidth="1"/>
    <col min="6" max="6" width="5.1796875" style="352" customWidth="1" outlineLevel="1"/>
    <col min="7" max="7" width="2.453125" style="351"/>
    <col min="8" max="8" width="10.6328125" style="353" customWidth="1"/>
    <col min="9" max="9" width="13.81640625" style="354" bestFit="1" customWidth="1"/>
    <col min="10" max="10" width="2.453125" style="350" customWidth="1"/>
    <col min="11" max="11" width="15.1796875" style="357" bestFit="1" customWidth="1"/>
    <col min="12" max="12" width="12.453125" style="350" bestFit="1" customWidth="1"/>
    <col min="13" max="13" width="10.54296875" style="350" bestFit="1" customWidth="1"/>
    <col min="14" max="14" width="10.08984375" style="355" bestFit="1" customWidth="1"/>
    <col min="15" max="15" width="13.1796875" style="354" bestFit="1" customWidth="1"/>
    <col min="16" max="16" width="2.6328125" style="354" customWidth="1"/>
    <col min="17" max="17" width="10.6328125" style="356" customWidth="1"/>
    <col min="18" max="18" width="2.453125" style="350" customWidth="1"/>
    <col min="19" max="19" width="12.453125" style="357" bestFit="1" customWidth="1"/>
    <col min="20" max="20" width="13.90625" style="357" bestFit="1" customWidth="1"/>
    <col min="21" max="16384" width="2.453125" style="351"/>
  </cols>
  <sheetData>
    <row r="2" spans="2:20" ht="27" x14ac:dyDescent="0.3">
      <c r="B2" s="358" t="s">
        <v>368</v>
      </c>
    </row>
    <row r="3" spans="2:20" ht="15.6" thickBot="1" x14ac:dyDescent="0.35">
      <c r="B3" s="359"/>
    </row>
    <row r="4" spans="2:20" ht="18" x14ac:dyDescent="0.3">
      <c r="B4" s="360"/>
      <c r="C4" s="361"/>
      <c r="D4" s="362"/>
      <c r="E4" s="362" t="s">
        <v>257</v>
      </c>
      <c r="F4" s="363"/>
      <c r="H4" s="364" t="s">
        <v>339</v>
      </c>
      <c r="I4" s="365"/>
      <c r="J4" s="366"/>
      <c r="K4" s="367" t="s">
        <v>340</v>
      </c>
      <c r="L4" s="576"/>
      <c r="M4" s="577"/>
      <c r="N4" s="578"/>
      <c r="O4" s="368"/>
      <c r="P4" s="369"/>
      <c r="Q4" s="370" t="s">
        <v>260</v>
      </c>
      <c r="R4" s="371"/>
      <c r="S4" s="372" t="s">
        <v>293</v>
      </c>
      <c r="T4" s="373" t="s">
        <v>293</v>
      </c>
    </row>
    <row r="5" spans="2:20" ht="16.2" x14ac:dyDescent="0.3">
      <c r="B5" s="374" t="s">
        <v>262</v>
      </c>
      <c r="C5" s="375" t="s">
        <v>263</v>
      </c>
      <c r="D5" s="376" t="s">
        <v>264</v>
      </c>
      <c r="E5" s="376" t="s">
        <v>265</v>
      </c>
      <c r="F5" s="377"/>
      <c r="H5" s="378" t="s">
        <v>341</v>
      </c>
      <c r="I5" s="379" t="s">
        <v>342</v>
      </c>
      <c r="K5" s="579" t="s">
        <v>343</v>
      </c>
      <c r="L5" s="362" t="s">
        <v>344</v>
      </c>
      <c r="M5" s="579" t="s">
        <v>345</v>
      </c>
      <c r="N5" s="580" t="s">
        <v>341</v>
      </c>
      <c r="O5" s="381" t="s">
        <v>346</v>
      </c>
      <c r="Q5" s="382" t="s">
        <v>347</v>
      </c>
      <c r="S5" s="383" t="s">
        <v>270</v>
      </c>
      <c r="T5" s="384" t="s">
        <v>271</v>
      </c>
    </row>
    <row r="6" spans="2:20" ht="15.6" thickBot="1" x14ac:dyDescent="0.35">
      <c r="B6" s="374"/>
      <c r="C6" s="375"/>
      <c r="D6" s="376"/>
      <c r="E6" s="376" t="s">
        <v>272</v>
      </c>
      <c r="F6" s="377"/>
      <c r="H6" s="385"/>
      <c r="I6" s="386"/>
      <c r="K6" s="581" t="s">
        <v>348</v>
      </c>
      <c r="L6" s="376"/>
      <c r="M6" s="581"/>
      <c r="N6" s="582"/>
      <c r="O6" s="388"/>
      <c r="Q6" s="389"/>
      <c r="S6" s="390"/>
      <c r="T6" s="391"/>
    </row>
    <row r="7" spans="2:20" ht="30.6" thickTop="1" x14ac:dyDescent="0.3">
      <c r="B7" s="392" t="s">
        <v>273</v>
      </c>
      <c r="C7" s="393" t="s">
        <v>349</v>
      </c>
      <c r="D7" s="394">
        <v>65.69</v>
      </c>
      <c r="E7" s="395">
        <v>6569</v>
      </c>
      <c r="F7" s="396">
        <v>12</v>
      </c>
      <c r="G7" s="397"/>
      <c r="H7" s="398">
        <v>11360</v>
      </c>
      <c r="I7" s="399">
        <f>H7/D7</f>
        <v>172.93347541482723</v>
      </c>
      <c r="J7" s="400"/>
      <c r="K7" s="583">
        <f t="shared" ref="K7:K12" si="0">H7+2470</f>
        <v>13830</v>
      </c>
      <c r="L7" s="394">
        <f>K7/$D$7</f>
        <v>210.53432790379054</v>
      </c>
      <c r="M7" s="583">
        <f>$D$7*210</f>
        <v>13794.9</v>
      </c>
      <c r="N7" s="584">
        <v>13800</v>
      </c>
      <c r="O7" s="402">
        <f>N7/$D$7</f>
        <v>210.07763738773025</v>
      </c>
      <c r="P7" s="403"/>
      <c r="Q7" s="404">
        <f>N7-H7</f>
        <v>2440</v>
      </c>
      <c r="R7" s="371"/>
      <c r="S7" s="405">
        <f>$F$7*N7</f>
        <v>165600</v>
      </c>
      <c r="T7" s="406">
        <f t="shared" ref="T7:T12" si="1">S7*12</f>
        <v>1987200</v>
      </c>
    </row>
    <row r="8" spans="2:20" ht="30" customHeight="1" x14ac:dyDescent="0.3">
      <c r="B8" s="407" t="s">
        <v>275</v>
      </c>
      <c r="C8" s="408" t="s">
        <v>350</v>
      </c>
      <c r="D8" s="409">
        <v>65.36</v>
      </c>
      <c r="E8" s="410">
        <v>6536</v>
      </c>
      <c r="F8" s="411">
        <v>12</v>
      </c>
      <c r="H8" s="412">
        <v>11310</v>
      </c>
      <c r="I8" s="413">
        <f t="shared" ref="I8:I12" si="2">H8/D8</f>
        <v>173.04161566707467</v>
      </c>
      <c r="K8" s="585">
        <f t="shared" si="0"/>
        <v>13780</v>
      </c>
      <c r="L8" s="409">
        <f>K8/$D$8</f>
        <v>210.83231334149326</v>
      </c>
      <c r="M8" s="585">
        <f>$D$8*210</f>
        <v>13725.6</v>
      </c>
      <c r="N8" s="586">
        <v>13730</v>
      </c>
      <c r="O8" s="415">
        <f>N8/$D$8</f>
        <v>210.0673194614443</v>
      </c>
      <c r="Q8" s="416">
        <f t="shared" ref="Q8:Q12" si="3">N8-H8</f>
        <v>2420</v>
      </c>
      <c r="R8" s="371"/>
      <c r="S8" s="417">
        <f>$F$8*N8</f>
        <v>164760</v>
      </c>
      <c r="T8" s="418">
        <f t="shared" si="1"/>
        <v>1977120</v>
      </c>
    </row>
    <row r="9" spans="2:20" ht="30" customHeight="1" x14ac:dyDescent="0.3">
      <c r="B9" s="407" t="s">
        <v>277</v>
      </c>
      <c r="C9" s="408" t="s">
        <v>351</v>
      </c>
      <c r="D9" s="409">
        <v>65.25</v>
      </c>
      <c r="E9" s="410">
        <v>6525</v>
      </c>
      <c r="F9" s="411">
        <v>12</v>
      </c>
      <c r="H9" s="412">
        <v>11290</v>
      </c>
      <c r="I9" s="413">
        <f t="shared" si="2"/>
        <v>173.02681992337165</v>
      </c>
      <c r="K9" s="585">
        <f t="shared" si="0"/>
        <v>13760</v>
      </c>
      <c r="L9" s="409">
        <f>K9/$D$9</f>
        <v>210.88122605363984</v>
      </c>
      <c r="M9" s="585">
        <f>$D$9*210</f>
        <v>13702.5</v>
      </c>
      <c r="N9" s="586">
        <v>13700</v>
      </c>
      <c r="O9" s="415">
        <f>N9/$D$9</f>
        <v>209.96168582375478</v>
      </c>
      <c r="Q9" s="416">
        <f t="shared" si="3"/>
        <v>2410</v>
      </c>
      <c r="R9" s="371"/>
      <c r="S9" s="417">
        <f>$F$9*N9</f>
        <v>164400</v>
      </c>
      <c r="T9" s="418">
        <f t="shared" si="1"/>
        <v>1972800</v>
      </c>
    </row>
    <row r="10" spans="2:20" ht="30" customHeight="1" x14ac:dyDescent="0.3">
      <c r="B10" s="407" t="s">
        <v>279</v>
      </c>
      <c r="C10" s="408" t="s">
        <v>352</v>
      </c>
      <c r="D10" s="409">
        <v>64.760000000000005</v>
      </c>
      <c r="E10" s="410">
        <v>6476</v>
      </c>
      <c r="F10" s="411">
        <v>11</v>
      </c>
      <c r="H10" s="412">
        <v>11200</v>
      </c>
      <c r="I10" s="413">
        <f t="shared" si="2"/>
        <v>172.94626312538603</v>
      </c>
      <c r="K10" s="585">
        <f t="shared" si="0"/>
        <v>13670</v>
      </c>
      <c r="L10" s="409">
        <f>K10/$D$10</f>
        <v>211.08709079678812</v>
      </c>
      <c r="M10" s="585">
        <f>$D$10*210</f>
        <v>13599.6</v>
      </c>
      <c r="N10" s="586">
        <v>13600</v>
      </c>
      <c r="O10" s="415">
        <f>N10/$D$10</f>
        <v>210.00617665225445</v>
      </c>
      <c r="Q10" s="416">
        <f t="shared" si="3"/>
        <v>2400</v>
      </c>
      <c r="R10" s="371"/>
      <c r="S10" s="417">
        <f>$F$10*N10</f>
        <v>149600</v>
      </c>
      <c r="T10" s="418">
        <f t="shared" si="1"/>
        <v>1795200</v>
      </c>
    </row>
    <row r="11" spans="2:20" ht="30" customHeight="1" x14ac:dyDescent="0.3">
      <c r="B11" s="407" t="s">
        <v>281</v>
      </c>
      <c r="C11" s="408" t="s">
        <v>353</v>
      </c>
      <c r="D11" s="409">
        <v>64.989999999999995</v>
      </c>
      <c r="E11" s="410">
        <v>6499</v>
      </c>
      <c r="F11" s="411">
        <v>11</v>
      </c>
      <c r="H11" s="412">
        <v>11240</v>
      </c>
      <c r="I11" s="413">
        <f t="shared" si="2"/>
        <v>172.94968456685646</v>
      </c>
      <c r="K11" s="585">
        <f t="shared" si="0"/>
        <v>13710</v>
      </c>
      <c r="L11" s="409">
        <f>K11/$D$11</f>
        <v>210.95553162024927</v>
      </c>
      <c r="M11" s="585">
        <f>$D$11*210</f>
        <v>13647.9</v>
      </c>
      <c r="N11" s="586">
        <v>13650</v>
      </c>
      <c r="O11" s="415">
        <f>N11/$D$11</f>
        <v>210.03231266348672</v>
      </c>
      <c r="Q11" s="416">
        <f t="shared" si="3"/>
        <v>2410</v>
      </c>
      <c r="R11" s="371"/>
      <c r="S11" s="417">
        <f>$F$11*N11</f>
        <v>150150</v>
      </c>
      <c r="T11" s="418">
        <f t="shared" si="1"/>
        <v>1801800</v>
      </c>
    </row>
    <row r="12" spans="2:20" ht="30" customHeight="1" thickBot="1" x14ac:dyDescent="0.35">
      <c r="B12" s="360" t="s">
        <v>283</v>
      </c>
      <c r="C12" s="419" t="s">
        <v>354</v>
      </c>
      <c r="D12" s="362">
        <v>64.2</v>
      </c>
      <c r="E12" s="420">
        <v>6420</v>
      </c>
      <c r="F12" s="363">
        <v>11</v>
      </c>
      <c r="H12" s="412">
        <v>11110</v>
      </c>
      <c r="I12" s="413">
        <f t="shared" si="2"/>
        <v>173.05295950155764</v>
      </c>
      <c r="K12" s="585">
        <f t="shared" si="0"/>
        <v>13580</v>
      </c>
      <c r="L12" s="409">
        <f>K12/$D$12</f>
        <v>211.5264797507788</v>
      </c>
      <c r="M12" s="585">
        <f>$D$12*210</f>
        <v>13482</v>
      </c>
      <c r="N12" s="586">
        <v>13490</v>
      </c>
      <c r="O12" s="415">
        <f>N12/$D$12</f>
        <v>210.12461059190031</v>
      </c>
      <c r="Q12" s="416">
        <f t="shared" si="3"/>
        <v>2380</v>
      </c>
      <c r="R12" s="371"/>
      <c r="S12" s="421">
        <f>$F$12*N12</f>
        <v>148390</v>
      </c>
      <c r="T12" s="422">
        <f t="shared" si="1"/>
        <v>1780680</v>
      </c>
    </row>
    <row r="13" spans="2:20" ht="22.05" customHeight="1" thickTop="1" thickBot="1" x14ac:dyDescent="0.35">
      <c r="B13" s="423" t="s">
        <v>285</v>
      </c>
      <c r="C13" s="424"/>
      <c r="D13" s="425">
        <f>D7*F7+D8*F8+D9*F9+D10*F10+D11*F11+D12*F12</f>
        <v>4489.05</v>
      </c>
      <c r="E13" s="426">
        <f>E7*F7+E8*F8+E9*F9+E10*F10+E11*F11+E12*F12</f>
        <v>448905</v>
      </c>
      <c r="F13" s="427"/>
      <c r="H13" s="351"/>
      <c r="I13" s="351"/>
      <c r="J13" s="351"/>
      <c r="K13" s="351"/>
      <c r="L13" s="351"/>
      <c r="M13" s="351"/>
      <c r="N13" s="428"/>
      <c r="O13" s="351"/>
      <c r="P13" s="351"/>
      <c r="Q13" s="429"/>
      <c r="R13" s="351"/>
      <c r="S13" s="430">
        <f>SUM(S7:S12)</f>
        <v>942900</v>
      </c>
      <c r="T13" s="431">
        <f>SUM(T7:T12)</f>
        <v>11314800</v>
      </c>
    </row>
    <row r="14" spans="2:20" ht="10.050000000000001" customHeight="1" thickBot="1" x14ac:dyDescent="0.35"/>
    <row r="15" spans="2:20" s="433" customFormat="1" ht="18" x14ac:dyDescent="0.3">
      <c r="B15" s="432"/>
      <c r="C15" s="432"/>
      <c r="D15" s="371"/>
      <c r="F15" s="434"/>
      <c r="H15" s="364" t="s">
        <v>339</v>
      </c>
      <c r="I15" s="365"/>
      <c r="J15" s="371"/>
      <c r="K15" s="435" t="s">
        <v>355</v>
      </c>
      <c r="L15" s="587"/>
      <c r="M15" s="588"/>
      <c r="N15" s="589"/>
      <c r="O15" s="436"/>
      <c r="P15" s="369"/>
      <c r="Q15" s="437" t="s">
        <v>356</v>
      </c>
      <c r="R15" s="371"/>
      <c r="S15" s="438" t="s">
        <v>293</v>
      </c>
      <c r="T15" s="439" t="s">
        <v>293</v>
      </c>
    </row>
    <row r="16" spans="2:20" ht="16.2" x14ac:dyDescent="0.3">
      <c r="F16" s="375" t="s">
        <v>262</v>
      </c>
      <c r="H16" s="378" t="s">
        <v>341</v>
      </c>
      <c r="I16" s="379" t="s">
        <v>342</v>
      </c>
      <c r="K16" s="579" t="s">
        <v>357</v>
      </c>
      <c r="L16" s="362" t="s">
        <v>358</v>
      </c>
      <c r="M16" s="579" t="s">
        <v>359</v>
      </c>
      <c r="N16" s="590" t="s">
        <v>360</v>
      </c>
      <c r="O16" s="381" t="s">
        <v>361</v>
      </c>
      <c r="Q16" s="382" t="s">
        <v>360</v>
      </c>
      <c r="S16" s="383" t="s">
        <v>270</v>
      </c>
      <c r="T16" s="384" t="s">
        <v>271</v>
      </c>
    </row>
    <row r="17" spans="2:20" ht="15.6" thickBot="1" x14ac:dyDescent="0.35">
      <c r="F17" s="375"/>
      <c r="G17" s="441"/>
      <c r="H17" s="385"/>
      <c r="I17" s="386"/>
      <c r="J17" s="442"/>
      <c r="K17" s="591" t="s">
        <v>362</v>
      </c>
      <c r="L17" s="592"/>
      <c r="M17" s="591"/>
      <c r="N17" s="593"/>
      <c r="O17" s="444"/>
      <c r="P17" s="445"/>
      <c r="Q17" s="446"/>
      <c r="S17" s="390"/>
      <c r="T17" s="391"/>
    </row>
    <row r="18" spans="2:20" ht="19.95" customHeight="1" thickTop="1" x14ac:dyDescent="0.3">
      <c r="F18" s="447" t="s">
        <v>273</v>
      </c>
      <c r="G18" s="448"/>
      <c r="H18" s="398">
        <f>$H$7</f>
        <v>11360</v>
      </c>
      <c r="I18" s="399">
        <f>$I$7</f>
        <v>172.93347541482723</v>
      </c>
      <c r="K18" s="594">
        <f>H18+2750</f>
        <v>14110</v>
      </c>
      <c r="L18" s="595">
        <f>K18/$D$7</f>
        <v>214.79677272035318</v>
      </c>
      <c r="M18" s="594">
        <f>$D$7*215</f>
        <v>14123.35</v>
      </c>
      <c r="N18" s="596">
        <v>14130</v>
      </c>
      <c r="O18" s="450">
        <f>N18/$D$7</f>
        <v>215.10123306439337</v>
      </c>
      <c r="Q18" s="451">
        <f>N18-H18</f>
        <v>2770</v>
      </c>
      <c r="R18" s="371"/>
      <c r="S18" s="405">
        <f>$F$7*N18</f>
        <v>169560</v>
      </c>
      <c r="T18" s="406">
        <f>S18*12</f>
        <v>2034720</v>
      </c>
    </row>
    <row r="19" spans="2:20" ht="19.95" customHeight="1" x14ac:dyDescent="0.3">
      <c r="F19" s="452" t="s">
        <v>275</v>
      </c>
      <c r="H19" s="412">
        <f>$H$8</f>
        <v>11310</v>
      </c>
      <c r="I19" s="413">
        <f>$I$8</f>
        <v>173.04161566707467</v>
      </c>
      <c r="K19" s="585">
        <f t="shared" ref="K19:K23" si="4">H19+2750</f>
        <v>14060</v>
      </c>
      <c r="L19" s="409">
        <f>K19/$D$8</f>
        <v>215.11627906976744</v>
      </c>
      <c r="M19" s="585">
        <f>$D$8*215</f>
        <v>14052.4</v>
      </c>
      <c r="N19" s="597">
        <v>14060</v>
      </c>
      <c r="O19" s="415">
        <f>N19/$D$8</f>
        <v>215.11627906976744</v>
      </c>
      <c r="Q19" s="416">
        <f t="shared" ref="Q19:Q23" si="5">N19-H19</f>
        <v>2750</v>
      </c>
      <c r="R19" s="371"/>
      <c r="S19" s="417">
        <f>$F$8*N19</f>
        <v>168720</v>
      </c>
      <c r="T19" s="418">
        <f t="shared" ref="T19:T23" si="6">S19*12</f>
        <v>2024640</v>
      </c>
    </row>
    <row r="20" spans="2:20" ht="19.95" customHeight="1" x14ac:dyDescent="0.3">
      <c r="F20" s="452" t="s">
        <v>277</v>
      </c>
      <c r="H20" s="412">
        <f>$H$9</f>
        <v>11290</v>
      </c>
      <c r="I20" s="413">
        <f>$I$9</f>
        <v>173.02681992337165</v>
      </c>
      <c r="K20" s="585">
        <f t="shared" si="4"/>
        <v>14040</v>
      </c>
      <c r="L20" s="409">
        <f>K20/$D$9</f>
        <v>215.17241379310346</v>
      </c>
      <c r="M20" s="585">
        <f>$D$9*215</f>
        <v>14028.75</v>
      </c>
      <c r="N20" s="597">
        <v>14030</v>
      </c>
      <c r="O20" s="415">
        <f>N20/$D$9</f>
        <v>215.0191570881226</v>
      </c>
      <c r="Q20" s="416">
        <f t="shared" si="5"/>
        <v>2740</v>
      </c>
      <c r="R20" s="371"/>
      <c r="S20" s="417">
        <f>$F$9*N20</f>
        <v>168360</v>
      </c>
      <c r="T20" s="418">
        <f t="shared" si="6"/>
        <v>2020320</v>
      </c>
    </row>
    <row r="21" spans="2:20" ht="19.95" customHeight="1" x14ac:dyDescent="0.3">
      <c r="F21" s="452" t="s">
        <v>279</v>
      </c>
      <c r="H21" s="412">
        <f>$H$10</f>
        <v>11200</v>
      </c>
      <c r="I21" s="413">
        <f>$I$10</f>
        <v>172.94626312538603</v>
      </c>
      <c r="K21" s="585">
        <f t="shared" si="4"/>
        <v>13950</v>
      </c>
      <c r="L21" s="409">
        <f>K21/$D$10</f>
        <v>215.41074737492278</v>
      </c>
      <c r="M21" s="585">
        <f>$D$10*215</f>
        <v>13923.400000000001</v>
      </c>
      <c r="N21" s="597">
        <v>13930</v>
      </c>
      <c r="O21" s="415">
        <f>N21/$D$10</f>
        <v>215.10191476219887</v>
      </c>
      <c r="Q21" s="416">
        <f t="shared" si="5"/>
        <v>2730</v>
      </c>
      <c r="R21" s="371"/>
      <c r="S21" s="417">
        <f>$F$10*N21</f>
        <v>153230</v>
      </c>
      <c r="T21" s="418">
        <f t="shared" si="6"/>
        <v>1838760</v>
      </c>
    </row>
    <row r="22" spans="2:20" ht="19.95" customHeight="1" x14ac:dyDescent="0.3">
      <c r="F22" s="452" t="s">
        <v>281</v>
      </c>
      <c r="H22" s="412">
        <f>$H$11</f>
        <v>11240</v>
      </c>
      <c r="I22" s="413">
        <f>$I$11</f>
        <v>172.94968456685646</v>
      </c>
      <c r="K22" s="585">
        <f t="shared" si="4"/>
        <v>13990</v>
      </c>
      <c r="L22" s="409">
        <f>K22/$D$11</f>
        <v>215.26388675180797</v>
      </c>
      <c r="M22" s="585">
        <f>$D$11*215</f>
        <v>13972.849999999999</v>
      </c>
      <c r="N22" s="597">
        <v>13980</v>
      </c>
      <c r="O22" s="415">
        <f>N22/$D$11</f>
        <v>215.1100169256809</v>
      </c>
      <c r="Q22" s="416">
        <f t="shared" si="5"/>
        <v>2740</v>
      </c>
      <c r="R22" s="371"/>
      <c r="S22" s="417">
        <f>$F$11*N22</f>
        <v>153780</v>
      </c>
      <c r="T22" s="418">
        <f t="shared" si="6"/>
        <v>1845360</v>
      </c>
    </row>
    <row r="23" spans="2:20" ht="19.95" customHeight="1" thickBot="1" x14ac:dyDescent="0.35">
      <c r="F23" s="452" t="s">
        <v>283</v>
      </c>
      <c r="H23" s="412">
        <f>$H$12</f>
        <v>11110</v>
      </c>
      <c r="I23" s="413">
        <f>$I$12</f>
        <v>173.05295950155764</v>
      </c>
      <c r="K23" s="585">
        <f t="shared" si="4"/>
        <v>13860</v>
      </c>
      <c r="L23" s="409">
        <f>K23/$D$12</f>
        <v>215.88785046728972</v>
      </c>
      <c r="M23" s="585">
        <f>$D$12*215</f>
        <v>13803</v>
      </c>
      <c r="N23" s="597">
        <v>13810</v>
      </c>
      <c r="O23" s="415">
        <f>N23/$D$12</f>
        <v>215.10903426791276</v>
      </c>
      <c r="Q23" s="416">
        <f t="shared" si="5"/>
        <v>2700</v>
      </c>
      <c r="R23" s="371"/>
      <c r="S23" s="421">
        <f>$F$12*N23</f>
        <v>151910</v>
      </c>
      <c r="T23" s="422">
        <f t="shared" si="6"/>
        <v>1822920</v>
      </c>
    </row>
    <row r="24" spans="2:20" ht="22.05" customHeight="1" thickTop="1" thickBot="1" x14ac:dyDescent="0.35">
      <c r="K24" s="351"/>
      <c r="L24" s="351"/>
      <c r="M24" s="351"/>
      <c r="N24" s="428"/>
      <c r="O24" s="351"/>
      <c r="P24" s="351"/>
      <c r="Q24" s="429"/>
      <c r="S24" s="430">
        <f>SUM(S18:S23)</f>
        <v>965560</v>
      </c>
      <c r="T24" s="431">
        <f>SUM(T18:T23)</f>
        <v>11586720</v>
      </c>
    </row>
    <row r="25" spans="2:20" ht="9.6" customHeight="1" thickBot="1" x14ac:dyDescent="0.35">
      <c r="K25" s="351"/>
      <c r="L25" s="351"/>
      <c r="M25" s="351"/>
      <c r="N25" s="428"/>
      <c r="O25" s="351"/>
      <c r="P25" s="351"/>
      <c r="Q25" s="429"/>
    </row>
    <row r="26" spans="2:20" s="433" customFormat="1" ht="18" x14ac:dyDescent="0.3">
      <c r="B26" s="432"/>
      <c r="C26" s="432"/>
      <c r="D26" s="371"/>
      <c r="F26" s="434"/>
      <c r="H26" s="364" t="s">
        <v>339</v>
      </c>
      <c r="I26" s="365"/>
      <c r="J26" s="371"/>
      <c r="K26" s="454" t="s">
        <v>363</v>
      </c>
      <c r="L26" s="598"/>
      <c r="M26" s="599"/>
      <c r="N26" s="600"/>
      <c r="O26" s="455"/>
      <c r="P26" s="369"/>
      <c r="Q26" s="456" t="s">
        <v>364</v>
      </c>
      <c r="R26" s="371"/>
      <c r="S26" s="457" t="s">
        <v>293</v>
      </c>
      <c r="T26" s="458" t="s">
        <v>293</v>
      </c>
    </row>
    <row r="27" spans="2:20" ht="16.2" x14ac:dyDescent="0.3">
      <c r="F27" s="375" t="s">
        <v>262</v>
      </c>
      <c r="H27" s="378" t="s">
        <v>341</v>
      </c>
      <c r="I27" s="379" t="s">
        <v>342</v>
      </c>
      <c r="K27" s="579" t="s">
        <v>357</v>
      </c>
      <c r="L27" s="362" t="s">
        <v>358</v>
      </c>
      <c r="M27" s="579" t="s">
        <v>365</v>
      </c>
      <c r="N27" s="601" t="s">
        <v>360</v>
      </c>
      <c r="O27" s="381" t="s">
        <v>361</v>
      </c>
      <c r="Q27" s="382" t="s">
        <v>360</v>
      </c>
      <c r="S27" s="383" t="s">
        <v>270</v>
      </c>
      <c r="T27" s="384" t="s">
        <v>271</v>
      </c>
    </row>
    <row r="28" spans="2:20" ht="15.6" thickBot="1" x14ac:dyDescent="0.35">
      <c r="F28" s="375"/>
      <c r="G28" s="441"/>
      <c r="H28" s="385"/>
      <c r="I28" s="386"/>
      <c r="J28" s="442"/>
      <c r="K28" s="591" t="s">
        <v>366</v>
      </c>
      <c r="L28" s="592"/>
      <c r="M28" s="591"/>
      <c r="N28" s="602"/>
      <c r="O28" s="444"/>
      <c r="P28" s="445"/>
      <c r="Q28" s="446"/>
      <c r="S28" s="390"/>
      <c r="T28" s="391"/>
    </row>
    <row r="29" spans="2:20" ht="19.95" customHeight="1" thickTop="1" x14ac:dyDescent="0.3">
      <c r="F29" s="447" t="s">
        <v>273</v>
      </c>
      <c r="G29" s="448"/>
      <c r="H29" s="398">
        <f>$H$7</f>
        <v>11360</v>
      </c>
      <c r="I29" s="399">
        <f>$I$7</f>
        <v>172.93347541482723</v>
      </c>
      <c r="K29" s="594">
        <f t="shared" ref="K29:K34" si="7">H29+3420</f>
        <v>14780</v>
      </c>
      <c r="L29" s="595">
        <f>K29/$D$7</f>
        <v>224.99619424569951</v>
      </c>
      <c r="M29" s="594">
        <f>$D$7*225</f>
        <v>14780.25</v>
      </c>
      <c r="N29" s="603">
        <v>14780</v>
      </c>
      <c r="O29" s="450">
        <f>N29/$D$7</f>
        <v>224.99619424569951</v>
      </c>
      <c r="Q29" s="451">
        <f>N29-H29</f>
        <v>3420</v>
      </c>
      <c r="R29" s="371"/>
      <c r="S29" s="405">
        <f>$F$7*N29</f>
        <v>177360</v>
      </c>
      <c r="T29" s="406">
        <f>S29*12</f>
        <v>2128320</v>
      </c>
    </row>
    <row r="30" spans="2:20" ht="19.95" customHeight="1" x14ac:dyDescent="0.3">
      <c r="F30" s="452" t="s">
        <v>275</v>
      </c>
      <c r="H30" s="412">
        <f>$H$8</f>
        <v>11310</v>
      </c>
      <c r="I30" s="413">
        <f>$I$8</f>
        <v>173.04161566707467</v>
      </c>
      <c r="K30" s="585">
        <f t="shared" si="7"/>
        <v>14730</v>
      </c>
      <c r="L30" s="409">
        <f>K30/$D$8</f>
        <v>225.36719706242351</v>
      </c>
      <c r="M30" s="585">
        <f>$D$8*225</f>
        <v>14706</v>
      </c>
      <c r="N30" s="604">
        <v>14710</v>
      </c>
      <c r="O30" s="415">
        <f>N30/$D$8</f>
        <v>225.06119951040392</v>
      </c>
      <c r="Q30" s="416">
        <f t="shared" ref="Q30:Q34" si="8">N30-H30</f>
        <v>3400</v>
      </c>
      <c r="R30" s="371"/>
      <c r="S30" s="417">
        <f>$F$8*N30</f>
        <v>176520</v>
      </c>
      <c r="T30" s="418">
        <f t="shared" ref="T30:T34" si="9">S30*12</f>
        <v>2118240</v>
      </c>
    </row>
    <row r="31" spans="2:20" ht="19.95" customHeight="1" x14ac:dyDescent="0.3">
      <c r="F31" s="452" t="s">
        <v>277</v>
      </c>
      <c r="H31" s="412">
        <f>$H$9</f>
        <v>11290</v>
      </c>
      <c r="I31" s="413">
        <f>$I$9</f>
        <v>173.02681992337165</v>
      </c>
      <c r="K31" s="585">
        <f t="shared" si="7"/>
        <v>14710</v>
      </c>
      <c r="L31" s="409">
        <f>K31/$D$9</f>
        <v>225.44061302681993</v>
      </c>
      <c r="M31" s="585">
        <f>$D$9*225</f>
        <v>14681.25</v>
      </c>
      <c r="N31" s="604">
        <v>14690</v>
      </c>
      <c r="O31" s="415">
        <f>N31/$D$9</f>
        <v>225.13409961685824</v>
      </c>
      <c r="Q31" s="416">
        <f t="shared" si="8"/>
        <v>3400</v>
      </c>
      <c r="R31" s="371"/>
      <c r="S31" s="417">
        <f>$F$9*N31</f>
        <v>176280</v>
      </c>
      <c r="T31" s="418">
        <f t="shared" si="9"/>
        <v>2115360</v>
      </c>
    </row>
    <row r="32" spans="2:20" ht="19.95" customHeight="1" x14ac:dyDescent="0.3">
      <c r="F32" s="452" t="s">
        <v>279</v>
      </c>
      <c r="H32" s="412">
        <f>$H$10</f>
        <v>11200</v>
      </c>
      <c r="I32" s="413">
        <f>$I$10</f>
        <v>172.94626312538603</v>
      </c>
      <c r="K32" s="585">
        <f t="shared" si="7"/>
        <v>14620</v>
      </c>
      <c r="L32" s="409">
        <f>K32/$D$10</f>
        <v>225.75663990117354</v>
      </c>
      <c r="M32" s="585">
        <f>$D$10*225</f>
        <v>14571.000000000002</v>
      </c>
      <c r="N32" s="604">
        <v>14580</v>
      </c>
      <c r="O32" s="415">
        <f>N32/$D$10</f>
        <v>225.13897467572573</v>
      </c>
      <c r="Q32" s="416">
        <f t="shared" si="8"/>
        <v>3380</v>
      </c>
      <c r="R32" s="371"/>
      <c r="S32" s="417">
        <f>$F$10*N32</f>
        <v>160380</v>
      </c>
      <c r="T32" s="418">
        <f t="shared" si="9"/>
        <v>1924560</v>
      </c>
    </row>
    <row r="33" spans="6:20" ht="19.95" customHeight="1" x14ac:dyDescent="0.3">
      <c r="F33" s="452" t="s">
        <v>281</v>
      </c>
      <c r="H33" s="412">
        <f>$H$11</f>
        <v>11240</v>
      </c>
      <c r="I33" s="413">
        <f>$I$11</f>
        <v>172.94968456685646</v>
      </c>
      <c r="K33" s="585">
        <f t="shared" si="7"/>
        <v>14660</v>
      </c>
      <c r="L33" s="409">
        <f>K33/$D$11</f>
        <v>225.57316510232346</v>
      </c>
      <c r="M33" s="585">
        <f>$D$11*225</f>
        <v>14622.749999999998</v>
      </c>
      <c r="N33" s="604">
        <v>14630</v>
      </c>
      <c r="O33" s="415">
        <f>N33/$D$11</f>
        <v>225.11155562394217</v>
      </c>
      <c r="Q33" s="416">
        <f t="shared" si="8"/>
        <v>3390</v>
      </c>
      <c r="R33" s="371"/>
      <c r="S33" s="417">
        <f>$F$11*N33</f>
        <v>160930</v>
      </c>
      <c r="T33" s="418">
        <f t="shared" si="9"/>
        <v>1931160</v>
      </c>
    </row>
    <row r="34" spans="6:20" ht="19.95" customHeight="1" thickBot="1" x14ac:dyDescent="0.35">
      <c r="F34" s="452" t="s">
        <v>283</v>
      </c>
      <c r="H34" s="412">
        <f>$H$12</f>
        <v>11110</v>
      </c>
      <c r="I34" s="413">
        <f>$I$12</f>
        <v>173.05295950155764</v>
      </c>
      <c r="K34" s="585">
        <f t="shared" si="7"/>
        <v>14530</v>
      </c>
      <c r="L34" s="409">
        <f>K34/$D$12</f>
        <v>226.3239875389408</v>
      </c>
      <c r="M34" s="585">
        <f>$D$12*225</f>
        <v>14445</v>
      </c>
      <c r="N34" s="604">
        <v>14450</v>
      </c>
      <c r="O34" s="415">
        <f>N34/$D$12</f>
        <v>225.07788161993767</v>
      </c>
      <c r="Q34" s="416">
        <f t="shared" si="8"/>
        <v>3340</v>
      </c>
      <c r="R34" s="371"/>
      <c r="S34" s="421">
        <f>$F$12*N34</f>
        <v>158950</v>
      </c>
      <c r="T34" s="422">
        <f t="shared" si="9"/>
        <v>1907400</v>
      </c>
    </row>
    <row r="35" spans="6:20" ht="22.05" customHeight="1" thickTop="1" thickBot="1" x14ac:dyDescent="0.35">
      <c r="S35" s="430">
        <f>SUM(S29:S34)</f>
        <v>1010420</v>
      </c>
      <c r="T35" s="431">
        <f>SUM(T29:T34)</f>
        <v>12125040</v>
      </c>
    </row>
  </sheetData>
  <phoneticPr fontId="4"/>
  <pageMargins left="0" right="0" top="0.39370078740157483" bottom="0" header="0" footer="0"/>
  <pageSetup paperSize="9" scale="56"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D02CE-13C8-4960-A154-57D8F4E59141}">
  <sheetPr>
    <tabColor rgb="FFFF0000"/>
    <pageSetUpPr fitToPage="1"/>
  </sheetPr>
  <dimension ref="B1:H52"/>
  <sheetViews>
    <sheetView showGridLines="0" tabSelected="1" view="pageBreakPreview" zoomScale="50" zoomScaleNormal="50" zoomScaleSheetLayoutView="50" workbookViewId="0">
      <selection activeCell="B2" sqref="B2"/>
    </sheetView>
  </sheetViews>
  <sheetFormatPr defaultColWidth="2.6328125" defaultRowHeight="15" x14ac:dyDescent="0.3"/>
  <cols>
    <col min="1" max="1" width="1.6328125" customWidth="1"/>
    <col min="3" max="3" width="14.6328125" customWidth="1"/>
    <col min="4" max="4" width="30.6328125" customWidth="1"/>
    <col min="5" max="5" width="28.6328125" customWidth="1"/>
    <col min="6" max="7" width="25.6328125" customWidth="1"/>
    <col min="8" max="8" width="30.6328125" customWidth="1"/>
    <col min="13" max="13" width="2.6328125" customWidth="1"/>
    <col min="16" max="47" width="2.6328125" customWidth="1"/>
  </cols>
  <sheetData>
    <row r="1" spans="2:8" ht="10.050000000000001" customHeight="1" x14ac:dyDescent="0.3"/>
    <row r="2" spans="2:8" ht="30" x14ac:dyDescent="0.3">
      <c r="B2" s="838" t="s">
        <v>666</v>
      </c>
    </row>
    <row r="3" spans="2:8" ht="10.050000000000001" customHeight="1" x14ac:dyDescent="0.3"/>
    <row r="4" spans="2:8" ht="33" customHeight="1" x14ac:dyDescent="0.3">
      <c r="C4" s="848" t="s">
        <v>515</v>
      </c>
    </row>
    <row r="5" spans="2:8" ht="34.950000000000003" customHeight="1" x14ac:dyDescent="0.3">
      <c r="D5" s="848" t="s">
        <v>524</v>
      </c>
    </row>
    <row r="6" spans="2:8" ht="34.950000000000003" customHeight="1" x14ac:dyDescent="0.3">
      <c r="D6" s="848" t="s">
        <v>525</v>
      </c>
    </row>
    <row r="7" spans="2:8" ht="9.6" customHeight="1" thickBot="1" x14ac:dyDescent="0.35"/>
    <row r="8" spans="2:8" ht="30" customHeight="1" thickBot="1" x14ac:dyDescent="0.35">
      <c r="C8" s="876" t="s">
        <v>498</v>
      </c>
      <c r="D8" s="876" t="s">
        <v>497</v>
      </c>
      <c r="E8" s="877" t="s">
        <v>490</v>
      </c>
      <c r="F8" s="878" t="s">
        <v>491</v>
      </c>
      <c r="G8" s="879" t="s">
        <v>36</v>
      </c>
      <c r="H8" s="880" t="s">
        <v>109</v>
      </c>
    </row>
    <row r="9" spans="2:8" ht="69" thickTop="1" x14ac:dyDescent="0.3">
      <c r="C9" s="881" t="s">
        <v>499</v>
      </c>
      <c r="D9" s="885" t="s">
        <v>493</v>
      </c>
      <c r="E9" s="908" t="s">
        <v>492</v>
      </c>
      <c r="F9" s="905" t="s">
        <v>494</v>
      </c>
      <c r="G9" s="906"/>
      <c r="H9" s="907"/>
    </row>
    <row r="10" spans="2:8" ht="25.05" customHeight="1" x14ac:dyDescent="0.3">
      <c r="C10" s="882"/>
      <c r="D10" s="886" t="s">
        <v>495</v>
      </c>
      <c r="E10" s="892" t="s">
        <v>546</v>
      </c>
      <c r="F10" s="893" t="s">
        <v>547</v>
      </c>
      <c r="G10" s="894" t="s">
        <v>548</v>
      </c>
      <c r="H10" s="895"/>
    </row>
    <row r="11" spans="2:8" ht="45.6" x14ac:dyDescent="0.3">
      <c r="C11" s="883"/>
      <c r="D11" s="887" t="s">
        <v>501</v>
      </c>
      <c r="E11" s="909" t="s">
        <v>502</v>
      </c>
      <c r="F11" s="910" t="s">
        <v>505</v>
      </c>
      <c r="G11" s="911"/>
      <c r="H11" s="912"/>
    </row>
    <row r="12" spans="2:8" ht="46.2" thickBot="1" x14ac:dyDescent="0.35">
      <c r="C12" s="883"/>
      <c r="D12" s="888" t="s">
        <v>520</v>
      </c>
      <c r="E12" s="921" t="s">
        <v>521</v>
      </c>
      <c r="F12" s="922"/>
      <c r="G12" s="923" t="s">
        <v>522</v>
      </c>
      <c r="H12" s="924"/>
    </row>
    <row r="13" spans="2:8" ht="69" thickTop="1" x14ac:dyDescent="0.3">
      <c r="C13" s="881" t="s">
        <v>312</v>
      </c>
      <c r="D13" s="885" t="s">
        <v>496</v>
      </c>
      <c r="E13" s="904" t="s">
        <v>504</v>
      </c>
      <c r="F13" s="905"/>
      <c r="G13" s="906" t="s">
        <v>506</v>
      </c>
      <c r="H13" s="907"/>
    </row>
    <row r="14" spans="2:8" ht="49.95" customHeight="1" x14ac:dyDescent="0.3">
      <c r="C14" s="883"/>
      <c r="D14" s="889" t="s">
        <v>523</v>
      </c>
      <c r="E14" s="896" t="s">
        <v>511</v>
      </c>
      <c r="F14" s="897"/>
      <c r="G14" s="898" t="s">
        <v>512</v>
      </c>
      <c r="H14" s="899"/>
    </row>
    <row r="15" spans="2:8" ht="25.05" customHeight="1" x14ac:dyDescent="0.3">
      <c r="C15" s="883"/>
      <c r="D15" s="890" t="s">
        <v>510</v>
      </c>
      <c r="E15" s="900" t="s">
        <v>549</v>
      </c>
      <c r="F15" s="901"/>
      <c r="G15" s="902" t="s">
        <v>550</v>
      </c>
      <c r="H15" s="903"/>
    </row>
    <row r="16" spans="2:8" ht="45.6" x14ac:dyDescent="0.3">
      <c r="C16" s="883"/>
      <c r="D16" s="889" t="s">
        <v>503</v>
      </c>
      <c r="E16" s="913" t="s">
        <v>507</v>
      </c>
      <c r="F16" s="914"/>
      <c r="G16" s="915" t="s">
        <v>508</v>
      </c>
      <c r="H16" s="916"/>
    </row>
    <row r="17" spans="3:8" ht="69" thickBot="1" x14ac:dyDescent="0.35">
      <c r="C17" s="884"/>
      <c r="D17" s="891" t="s">
        <v>500</v>
      </c>
      <c r="E17" s="917" t="s">
        <v>514</v>
      </c>
      <c r="F17" s="918"/>
      <c r="G17" s="919"/>
      <c r="H17" s="920" t="s">
        <v>513</v>
      </c>
    </row>
    <row r="18" spans="3:8" x14ac:dyDescent="0.3">
      <c r="D18" s="833"/>
      <c r="E18" s="833"/>
      <c r="F18" s="833"/>
      <c r="G18" s="833"/>
      <c r="H18" s="833"/>
    </row>
    <row r="19" spans="3:8" x14ac:dyDescent="0.3">
      <c r="D19" s="833"/>
      <c r="E19" s="833"/>
      <c r="F19" s="833"/>
      <c r="G19" s="833"/>
      <c r="H19" s="833"/>
    </row>
    <row r="20" spans="3:8" x14ac:dyDescent="0.3">
      <c r="D20" s="833"/>
      <c r="E20" s="833"/>
      <c r="F20" s="833"/>
      <c r="G20" s="833"/>
      <c r="H20" s="833"/>
    </row>
    <row r="21" spans="3:8" x14ac:dyDescent="0.3">
      <c r="D21" s="833"/>
      <c r="E21" s="833"/>
      <c r="F21" s="833"/>
      <c r="G21" s="833"/>
      <c r="H21" s="833"/>
    </row>
    <row r="22" spans="3:8" x14ac:dyDescent="0.3">
      <c r="D22" s="833"/>
      <c r="E22" s="833"/>
      <c r="F22" s="833"/>
      <c r="G22" s="833"/>
      <c r="H22" s="833"/>
    </row>
    <row r="23" spans="3:8" x14ac:dyDescent="0.3">
      <c r="D23" s="833"/>
      <c r="E23" s="833"/>
      <c r="F23" s="833"/>
      <c r="G23" s="833"/>
      <c r="H23" s="833"/>
    </row>
    <row r="24" spans="3:8" x14ac:dyDescent="0.3">
      <c r="D24" s="833"/>
      <c r="E24" s="833"/>
      <c r="F24" s="833"/>
      <c r="G24" s="833"/>
      <c r="H24" s="833"/>
    </row>
    <row r="25" spans="3:8" x14ac:dyDescent="0.3">
      <c r="D25" s="833"/>
      <c r="E25" s="833"/>
      <c r="F25" s="833"/>
      <c r="G25" s="833"/>
      <c r="H25" s="833"/>
    </row>
    <row r="26" spans="3:8" x14ac:dyDescent="0.3">
      <c r="D26" s="833"/>
      <c r="E26" s="833"/>
      <c r="F26" s="833"/>
      <c r="G26" s="833"/>
      <c r="H26" s="833"/>
    </row>
    <row r="27" spans="3:8" x14ac:dyDescent="0.3">
      <c r="D27" s="833"/>
      <c r="E27" s="833"/>
      <c r="F27" s="833"/>
      <c r="G27" s="833"/>
      <c r="H27" s="833"/>
    </row>
    <row r="28" spans="3:8" x14ac:dyDescent="0.3">
      <c r="D28" s="833"/>
      <c r="E28" s="833"/>
      <c r="F28" s="833"/>
      <c r="G28" s="833"/>
      <c r="H28" s="833"/>
    </row>
    <row r="29" spans="3:8" x14ac:dyDescent="0.3">
      <c r="D29" s="833"/>
      <c r="E29" s="833"/>
      <c r="F29" s="833"/>
      <c r="G29" s="833"/>
      <c r="H29" s="833"/>
    </row>
    <row r="30" spans="3:8" x14ac:dyDescent="0.3">
      <c r="D30" s="833"/>
      <c r="E30" s="833"/>
      <c r="F30" s="833"/>
      <c r="G30" s="833"/>
      <c r="H30" s="833"/>
    </row>
    <row r="31" spans="3:8" x14ac:dyDescent="0.3">
      <c r="D31" s="833"/>
      <c r="E31" s="833"/>
      <c r="F31" s="833"/>
      <c r="G31" s="833"/>
      <c r="H31" s="833"/>
    </row>
    <row r="32" spans="3:8" x14ac:dyDescent="0.3">
      <c r="D32" s="833"/>
      <c r="E32" s="833"/>
      <c r="F32" s="833"/>
      <c r="G32" s="833"/>
      <c r="H32" s="833"/>
    </row>
    <row r="33" spans="4:8" x14ac:dyDescent="0.3">
      <c r="D33" s="833"/>
      <c r="E33" s="833"/>
      <c r="F33" s="833"/>
      <c r="G33" s="833"/>
      <c r="H33" s="833"/>
    </row>
    <row r="34" spans="4:8" x14ac:dyDescent="0.3">
      <c r="D34" s="833"/>
      <c r="E34" s="833"/>
      <c r="F34" s="833"/>
      <c r="G34" s="833"/>
      <c r="H34" s="833"/>
    </row>
    <row r="35" spans="4:8" x14ac:dyDescent="0.3">
      <c r="D35" s="833"/>
      <c r="E35" s="833"/>
      <c r="F35" s="833"/>
      <c r="G35" s="833"/>
      <c r="H35" s="833"/>
    </row>
    <row r="36" spans="4:8" x14ac:dyDescent="0.3">
      <c r="D36" s="833"/>
      <c r="E36" s="833"/>
      <c r="F36" s="833"/>
      <c r="G36" s="833"/>
      <c r="H36" s="833"/>
    </row>
    <row r="37" spans="4:8" x14ac:dyDescent="0.3">
      <c r="D37" s="833"/>
      <c r="E37" s="833"/>
      <c r="F37" s="833"/>
      <c r="G37" s="833"/>
      <c r="H37" s="833"/>
    </row>
    <row r="38" spans="4:8" x14ac:dyDescent="0.3">
      <c r="D38" s="833"/>
      <c r="E38" s="833"/>
      <c r="F38" s="833"/>
      <c r="G38" s="833"/>
      <c r="H38" s="833"/>
    </row>
    <row r="39" spans="4:8" x14ac:dyDescent="0.3">
      <c r="D39" s="833"/>
      <c r="E39" s="833"/>
      <c r="F39" s="833"/>
      <c r="G39" s="833"/>
      <c r="H39" s="833"/>
    </row>
    <row r="40" spans="4:8" x14ac:dyDescent="0.3">
      <c r="D40" s="833"/>
      <c r="E40" s="833"/>
      <c r="F40" s="833"/>
      <c r="G40" s="833"/>
      <c r="H40" s="833"/>
    </row>
    <row r="41" spans="4:8" x14ac:dyDescent="0.3">
      <c r="D41" s="833"/>
      <c r="E41" s="833"/>
      <c r="F41" s="833"/>
      <c r="G41" s="833"/>
      <c r="H41" s="833"/>
    </row>
    <row r="42" spans="4:8" x14ac:dyDescent="0.3">
      <c r="D42" s="833"/>
      <c r="E42" s="833"/>
      <c r="F42" s="833"/>
      <c r="G42" s="833"/>
      <c r="H42" s="833"/>
    </row>
    <row r="43" spans="4:8" x14ac:dyDescent="0.3">
      <c r="D43" s="833"/>
      <c r="E43" s="833"/>
      <c r="F43" s="833"/>
      <c r="G43" s="833"/>
      <c r="H43" s="833"/>
    </row>
    <row r="44" spans="4:8" x14ac:dyDescent="0.3">
      <c r="D44" s="833"/>
      <c r="E44" s="833"/>
      <c r="F44" s="833"/>
      <c r="G44" s="833"/>
      <c r="H44" s="833"/>
    </row>
    <row r="45" spans="4:8" x14ac:dyDescent="0.3">
      <c r="D45" s="833"/>
      <c r="E45" s="833"/>
      <c r="F45" s="833"/>
      <c r="G45" s="833"/>
      <c r="H45" s="833"/>
    </row>
    <row r="46" spans="4:8" x14ac:dyDescent="0.3">
      <c r="D46" s="833"/>
      <c r="E46" s="833"/>
      <c r="F46" s="833"/>
      <c r="G46" s="833"/>
      <c r="H46" s="833"/>
    </row>
    <row r="47" spans="4:8" x14ac:dyDescent="0.3">
      <c r="D47" s="833"/>
      <c r="E47" s="833"/>
      <c r="F47" s="833"/>
      <c r="G47" s="833"/>
      <c r="H47" s="833"/>
    </row>
    <row r="48" spans="4:8" x14ac:dyDescent="0.3">
      <c r="D48" s="833"/>
      <c r="E48" s="833"/>
      <c r="F48" s="833"/>
      <c r="G48" s="833"/>
      <c r="H48" s="833"/>
    </row>
    <row r="49" spans="4:8" x14ac:dyDescent="0.3">
      <c r="D49" s="833"/>
      <c r="E49" s="833"/>
      <c r="F49" s="833"/>
      <c r="G49" s="833"/>
      <c r="H49" s="833"/>
    </row>
    <row r="50" spans="4:8" x14ac:dyDescent="0.3">
      <c r="D50" s="833"/>
      <c r="E50" s="833"/>
      <c r="F50" s="833"/>
      <c r="G50" s="833"/>
      <c r="H50" s="833"/>
    </row>
    <row r="51" spans="4:8" x14ac:dyDescent="0.3">
      <c r="D51" s="833"/>
      <c r="E51" s="833"/>
      <c r="F51" s="833"/>
      <c r="G51" s="833"/>
      <c r="H51" s="833"/>
    </row>
    <row r="52" spans="4:8" x14ac:dyDescent="0.3">
      <c r="D52" s="833"/>
      <c r="E52" s="833"/>
      <c r="F52" s="833"/>
      <c r="G52" s="833"/>
      <c r="H52" s="833"/>
    </row>
  </sheetData>
  <phoneticPr fontId="4"/>
  <pageMargins left="0.19685039370078741" right="0.19685039370078741" top="0.19685039370078741" bottom="0" header="0" footer="0"/>
  <pageSetup paperSize="9" scale="4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F1B4-65FB-49C0-8FBF-8944952326DB}">
  <sheetPr>
    <tabColor rgb="FFFF0000"/>
    <pageSetUpPr fitToPage="1"/>
  </sheetPr>
  <dimension ref="B2:BL74"/>
  <sheetViews>
    <sheetView showGridLines="0" tabSelected="1" view="pageBreakPreview" zoomScale="30" zoomScaleNormal="50" zoomScaleSheetLayoutView="30" workbookViewId="0">
      <selection activeCell="B2" sqref="B2"/>
    </sheetView>
  </sheetViews>
  <sheetFormatPr defaultColWidth="2.6328125" defaultRowHeight="15" x14ac:dyDescent="0.3"/>
  <cols>
    <col min="1" max="16384" width="2.6328125" style="1043"/>
  </cols>
  <sheetData>
    <row r="2" spans="2:62" s="15" customFormat="1" ht="49.2" x14ac:dyDescent="0.3">
      <c r="B2" s="1094"/>
      <c r="C2" s="1100" t="s">
        <v>644</v>
      </c>
      <c r="D2" s="1094"/>
      <c r="E2" s="1094"/>
      <c r="F2" s="1094"/>
      <c r="G2" s="1096"/>
      <c r="H2" s="1096"/>
      <c r="I2" s="1096"/>
      <c r="J2" s="1096"/>
      <c r="K2" s="1096"/>
      <c r="L2" s="1097"/>
      <c r="M2" s="1097"/>
      <c r="N2" s="1097"/>
      <c r="O2" s="1097"/>
      <c r="P2" s="1097"/>
      <c r="Q2" s="1097"/>
      <c r="R2" s="1097"/>
      <c r="T2" s="1097"/>
      <c r="U2" s="1097"/>
      <c r="V2" s="1097"/>
      <c r="W2" s="1097"/>
      <c r="X2" s="1097"/>
      <c r="Y2" s="1097"/>
      <c r="Z2" s="1097"/>
      <c r="AA2" s="1097"/>
      <c r="AB2" s="1097"/>
      <c r="AC2" s="1097"/>
      <c r="AD2" s="1096"/>
      <c r="AE2" s="1097"/>
      <c r="AF2" s="1097"/>
      <c r="AG2" s="1097"/>
      <c r="AH2" s="1097"/>
      <c r="AI2" s="1097"/>
      <c r="AJ2" s="1097"/>
      <c r="AK2" s="1097"/>
      <c r="AL2" s="1097"/>
      <c r="AM2" s="1097"/>
      <c r="AN2" s="1097"/>
      <c r="AO2" s="1097"/>
      <c r="AP2" s="1097"/>
      <c r="AQ2" s="1097"/>
      <c r="AR2" s="1097"/>
      <c r="AS2" s="1097"/>
      <c r="AT2" s="1097"/>
      <c r="AU2" s="1097"/>
      <c r="AV2" s="1097"/>
      <c r="AW2" s="1097"/>
      <c r="AX2" s="1097"/>
      <c r="AY2" s="1097"/>
      <c r="AZ2" s="1097"/>
      <c r="BA2" s="1097"/>
      <c r="BB2" s="1097"/>
      <c r="BC2" s="1097"/>
      <c r="BD2" s="1097"/>
      <c r="BE2" s="1097"/>
      <c r="BF2" s="1097"/>
      <c r="BG2" s="1097"/>
      <c r="BH2" s="1097"/>
      <c r="BI2" s="1097"/>
      <c r="BJ2" s="1097"/>
    </row>
    <row r="3" spans="2:62" s="15" customFormat="1" ht="10.050000000000001" customHeight="1" x14ac:dyDescent="0.3">
      <c r="B3" s="1094"/>
      <c r="C3" s="1100"/>
      <c r="D3" s="1094"/>
      <c r="E3" s="1094"/>
      <c r="F3" s="1094"/>
      <c r="G3" s="1096"/>
      <c r="H3" s="1096"/>
      <c r="I3" s="1096"/>
      <c r="J3" s="1096"/>
      <c r="K3" s="1096"/>
      <c r="L3" s="1097"/>
      <c r="M3" s="1097"/>
      <c r="N3" s="1097"/>
      <c r="O3" s="1097"/>
      <c r="P3" s="1097"/>
      <c r="Q3" s="1097"/>
      <c r="R3" s="1097"/>
      <c r="T3" s="1097"/>
      <c r="U3" s="1097"/>
      <c r="V3" s="1097"/>
      <c r="W3" s="1097"/>
      <c r="X3" s="1097"/>
      <c r="Y3" s="1097"/>
      <c r="Z3" s="1097"/>
      <c r="AA3" s="1097"/>
      <c r="AB3" s="1097"/>
      <c r="AC3" s="1097"/>
      <c r="AD3" s="1096"/>
      <c r="AE3" s="1097"/>
      <c r="AF3" s="1097"/>
      <c r="AG3" s="1097"/>
      <c r="AH3" s="1097"/>
      <c r="AI3" s="1097"/>
      <c r="AJ3" s="1097"/>
      <c r="AK3" s="1097"/>
      <c r="AL3" s="1097"/>
      <c r="AM3" s="1097"/>
      <c r="AN3" s="1097"/>
      <c r="AO3" s="1097"/>
      <c r="AP3" s="1097"/>
      <c r="AQ3" s="1097"/>
      <c r="AR3" s="1097"/>
      <c r="AS3" s="1097"/>
      <c r="AT3" s="1097"/>
      <c r="AU3" s="1097"/>
      <c r="AV3" s="1097"/>
      <c r="AW3" s="1097"/>
      <c r="AX3" s="1097"/>
      <c r="AY3" s="1097"/>
      <c r="AZ3" s="1097"/>
      <c r="BA3" s="1097"/>
      <c r="BB3" s="1097"/>
      <c r="BC3" s="1097"/>
      <c r="BD3" s="1097"/>
      <c r="BE3" s="1097"/>
      <c r="BF3" s="1097"/>
      <c r="BG3" s="1097"/>
      <c r="BH3" s="1097"/>
      <c r="BI3" s="1097"/>
      <c r="BJ3" s="1097"/>
    </row>
    <row r="4" spans="2:62" s="15" customFormat="1" ht="31.8" x14ac:dyDescent="0.3">
      <c r="C4" s="1113" t="s">
        <v>5</v>
      </c>
      <c r="D4" s="1098" t="s">
        <v>651</v>
      </c>
      <c r="E4" s="1099"/>
      <c r="F4" s="1099"/>
    </row>
    <row r="5" spans="2:62" s="15" customFormat="1" ht="31.8" x14ac:dyDescent="0.3">
      <c r="C5" s="1098"/>
      <c r="D5" s="1098" t="s">
        <v>652</v>
      </c>
      <c r="E5" s="1099"/>
      <c r="F5" s="1099"/>
    </row>
    <row r="6" spans="2:62" s="15" customFormat="1" ht="31.8" x14ac:dyDescent="0.3">
      <c r="C6" s="1098"/>
      <c r="D6" s="1098" t="s">
        <v>656</v>
      </c>
      <c r="E6" s="1099"/>
      <c r="F6" s="1099"/>
    </row>
    <row r="7" spans="2:62" s="15" customFormat="1" ht="10.050000000000001" customHeight="1" x14ac:dyDescent="0.3">
      <c r="C7" s="1098"/>
      <c r="D7" s="1098"/>
      <c r="E7" s="1099"/>
      <c r="F7" s="1099"/>
    </row>
    <row r="8" spans="2:62" s="15" customFormat="1" ht="31.8" x14ac:dyDescent="0.3">
      <c r="C8" s="1113" t="s">
        <v>5</v>
      </c>
      <c r="D8" s="1098" t="s">
        <v>647</v>
      </c>
      <c r="E8" s="1099"/>
      <c r="F8" s="1099"/>
    </row>
    <row r="9" spans="2:62" s="15" customFormat="1" ht="31.8" x14ac:dyDescent="0.3">
      <c r="C9" s="1099"/>
      <c r="D9" s="1098" t="s">
        <v>641</v>
      </c>
      <c r="E9" s="1099"/>
      <c r="F9" s="1099"/>
    </row>
    <row r="10" spans="2:62" s="15" customFormat="1" ht="31.8" x14ac:dyDescent="0.3">
      <c r="C10" s="1099"/>
      <c r="D10" s="1098" t="s">
        <v>642</v>
      </c>
      <c r="E10" s="1099"/>
      <c r="F10" s="1099"/>
    </row>
    <row r="11" spans="2:62" s="15" customFormat="1" ht="30" customHeight="1" x14ac:dyDescent="0.3">
      <c r="B11" s="1094"/>
      <c r="C11" s="1095"/>
      <c r="D11" s="1094"/>
      <c r="E11" s="1094"/>
      <c r="F11" s="1094"/>
      <c r="G11" s="1096"/>
      <c r="H11" s="1096"/>
      <c r="I11" s="1096"/>
      <c r="J11" s="1096"/>
      <c r="K11" s="1096"/>
      <c r="L11" s="1097"/>
      <c r="M11" s="1097"/>
      <c r="N11" s="1097"/>
      <c r="O11" s="1097"/>
      <c r="P11" s="1097"/>
      <c r="Q11" s="1097"/>
      <c r="R11" s="1097"/>
      <c r="T11" s="1097"/>
      <c r="U11" s="1097"/>
      <c r="V11" s="1097"/>
      <c r="W11" s="1097"/>
      <c r="X11" s="1097"/>
      <c r="Y11" s="1097"/>
      <c r="Z11" s="1097"/>
      <c r="AA11" s="1097"/>
      <c r="AB11" s="1097"/>
      <c r="AC11" s="1097"/>
      <c r="AD11" s="1096"/>
      <c r="AE11" s="1097"/>
      <c r="AF11" s="1097"/>
      <c r="AG11" s="1097"/>
      <c r="AH11" s="1097"/>
      <c r="AI11" s="1097"/>
      <c r="AJ11" s="1097"/>
      <c r="AK11" s="1097"/>
      <c r="AL11" s="1097"/>
      <c r="AM11" s="1097"/>
      <c r="AN11" s="1097"/>
      <c r="AO11" s="1097"/>
      <c r="AP11" s="1097"/>
      <c r="AQ11" s="1097"/>
      <c r="AR11" s="1097"/>
      <c r="AS11" s="1097"/>
      <c r="AT11" s="1097"/>
      <c r="AU11" s="1097"/>
      <c r="AV11" s="1097"/>
      <c r="AW11" s="1097"/>
      <c r="AX11" s="1097"/>
      <c r="AY11" s="1097"/>
      <c r="AZ11" s="1097"/>
      <c r="BA11" s="1097"/>
      <c r="BB11" s="1097"/>
      <c r="BC11" s="1097"/>
      <c r="BD11" s="1097"/>
      <c r="BE11" s="1097"/>
      <c r="BF11" s="1097"/>
      <c r="BG11" s="1097"/>
      <c r="BH11" s="1097"/>
      <c r="BI11" s="1097"/>
      <c r="BJ11" s="1097"/>
    </row>
    <row r="12" spans="2:62" s="15" customFormat="1" ht="49.2" x14ac:dyDescent="0.3">
      <c r="B12" s="1094"/>
      <c r="C12" s="1100" t="s">
        <v>643</v>
      </c>
      <c r="D12" s="1094"/>
      <c r="E12" s="1094"/>
      <c r="F12" s="1094"/>
      <c r="G12" s="1096"/>
      <c r="H12" s="1096"/>
      <c r="I12" s="1096"/>
      <c r="J12" s="1096"/>
      <c r="K12" s="1096"/>
      <c r="L12" s="1097"/>
      <c r="M12" s="1097"/>
      <c r="N12" s="1097"/>
      <c r="O12" s="1097"/>
      <c r="P12" s="1097"/>
      <c r="Q12" s="1097"/>
      <c r="R12" s="1097"/>
      <c r="T12" s="1097"/>
      <c r="U12" s="1097"/>
      <c r="V12" s="1097"/>
      <c r="W12" s="1097"/>
      <c r="X12" s="1097"/>
      <c r="Y12" s="1097"/>
      <c r="Z12" s="1097"/>
      <c r="AA12" s="1097"/>
      <c r="AB12" s="1097"/>
      <c r="AC12" s="1097"/>
      <c r="AD12" s="1096"/>
      <c r="AE12" s="1097"/>
      <c r="AF12" s="1097"/>
      <c r="AG12" s="1097"/>
      <c r="AH12" s="1097"/>
      <c r="AI12" s="1097"/>
      <c r="AJ12" s="1097"/>
      <c r="AK12" s="1097"/>
      <c r="AL12" s="1097"/>
      <c r="AM12" s="1097"/>
      <c r="AN12" s="1097"/>
      <c r="AO12" s="1097"/>
      <c r="AP12" s="1097"/>
      <c r="AQ12" s="1097"/>
      <c r="AR12" s="1097"/>
      <c r="AS12" s="1097"/>
      <c r="AT12" s="1097"/>
      <c r="AU12" s="1097"/>
      <c r="AV12" s="1097"/>
      <c r="AW12" s="1097"/>
      <c r="AX12" s="1097"/>
      <c r="AY12" s="1097"/>
      <c r="AZ12" s="1097"/>
      <c r="BA12" s="1097"/>
      <c r="BB12" s="1097"/>
      <c r="BC12" s="1097"/>
      <c r="BD12" s="1097"/>
      <c r="BE12" s="1097"/>
      <c r="BF12" s="1097"/>
      <c r="BG12" s="1097"/>
      <c r="BH12" s="1097"/>
      <c r="BI12" s="1097"/>
      <c r="BJ12" s="1097"/>
    </row>
    <row r="13" spans="2:62" s="15" customFormat="1" ht="10.050000000000001" customHeight="1" x14ac:dyDescent="0.3">
      <c r="B13" s="1094"/>
      <c r="C13" s="1100"/>
      <c r="D13" s="1094"/>
      <c r="E13" s="1094"/>
      <c r="F13" s="1094"/>
      <c r="G13" s="1096"/>
      <c r="H13" s="1096"/>
      <c r="I13" s="1096"/>
      <c r="J13" s="1096"/>
      <c r="K13" s="1096"/>
      <c r="L13" s="1097"/>
      <c r="M13" s="1097"/>
      <c r="N13" s="1097"/>
      <c r="O13" s="1097"/>
      <c r="P13" s="1097"/>
      <c r="Q13" s="1097"/>
      <c r="R13" s="1097"/>
      <c r="T13" s="1097"/>
      <c r="U13" s="1097"/>
      <c r="V13" s="1097"/>
      <c r="W13" s="1097"/>
      <c r="X13" s="1097"/>
      <c r="Y13" s="1097"/>
      <c r="Z13" s="1097"/>
      <c r="AA13" s="1097"/>
      <c r="AB13" s="1097"/>
      <c r="AC13" s="1097"/>
      <c r="AD13" s="1096"/>
      <c r="AE13" s="1097"/>
      <c r="AF13" s="1097"/>
      <c r="AG13" s="1097"/>
      <c r="AH13" s="1097"/>
      <c r="AI13" s="1097"/>
      <c r="AJ13" s="1097"/>
      <c r="AK13" s="1097"/>
      <c r="AL13" s="1097"/>
      <c r="AM13" s="1097"/>
      <c r="AN13" s="1097"/>
      <c r="AO13" s="1097"/>
      <c r="AP13" s="1097"/>
      <c r="AQ13" s="1097"/>
      <c r="AR13" s="1097"/>
      <c r="AS13" s="1097"/>
      <c r="AT13" s="1097"/>
      <c r="AU13" s="1097"/>
      <c r="AV13" s="1097"/>
      <c r="AW13" s="1097"/>
      <c r="AX13" s="1097"/>
      <c r="AY13" s="1097"/>
      <c r="AZ13" s="1097"/>
      <c r="BA13" s="1097"/>
      <c r="BB13" s="1097"/>
      <c r="BC13" s="1097"/>
      <c r="BD13" s="1097"/>
      <c r="BE13" s="1097"/>
      <c r="BF13" s="1097"/>
      <c r="BG13" s="1097"/>
      <c r="BH13" s="1097"/>
      <c r="BI13" s="1097"/>
      <c r="BJ13" s="1097"/>
    </row>
    <row r="14" spans="2:62" s="15" customFormat="1" ht="31.8" x14ac:dyDescent="0.3">
      <c r="C14" s="1113" t="s">
        <v>5</v>
      </c>
      <c r="D14" s="1098" t="s">
        <v>645</v>
      </c>
      <c r="E14" s="1099"/>
      <c r="F14" s="1099"/>
    </row>
    <row r="15" spans="2:62" s="15" customFormat="1" ht="31.8" x14ac:dyDescent="0.3">
      <c r="C15" s="1099"/>
      <c r="D15" s="1098" t="s">
        <v>639</v>
      </c>
      <c r="E15" s="1099"/>
      <c r="F15" s="1099"/>
    </row>
    <row r="16" spans="2:62" s="15" customFormat="1" ht="31.8" x14ac:dyDescent="0.3">
      <c r="C16" s="1099"/>
      <c r="D16" s="1098" t="s">
        <v>646</v>
      </c>
      <c r="E16" s="1099"/>
      <c r="F16" s="1099"/>
    </row>
    <row r="17" spans="3:6" s="15" customFormat="1" ht="31.8" x14ac:dyDescent="0.3">
      <c r="C17" s="1099"/>
      <c r="D17" s="1098" t="s">
        <v>640</v>
      </c>
      <c r="E17" s="1099"/>
      <c r="F17" s="1099"/>
    </row>
    <row r="18" spans="3:6" ht="19.95" customHeight="1" x14ac:dyDescent="0.3"/>
    <row r="19" spans="3:6" x14ac:dyDescent="0.3">
      <c r="D19" s="1045"/>
      <c r="E19" s="1046"/>
    </row>
    <row r="20" spans="3:6" x14ac:dyDescent="0.3">
      <c r="C20" s="1041"/>
      <c r="D20" s="1042"/>
    </row>
    <row r="22" spans="3:6" x14ac:dyDescent="0.3">
      <c r="C22" s="1047"/>
    </row>
    <row r="23" spans="3:6" x14ac:dyDescent="0.3">
      <c r="C23" s="1048"/>
    </row>
    <row r="25" spans="3:6" x14ac:dyDescent="0.3">
      <c r="C25" s="1046"/>
      <c r="D25" s="1049"/>
    </row>
    <row r="27" spans="3:6" x14ac:dyDescent="0.3">
      <c r="D27" s="1044"/>
    </row>
    <row r="28" spans="3:6" x14ac:dyDescent="0.3">
      <c r="D28" s="1044"/>
    </row>
    <row r="29" spans="3:6" x14ac:dyDescent="0.3">
      <c r="C29" s="1046"/>
      <c r="D29" s="1049"/>
    </row>
    <row r="31" spans="3:6" x14ac:dyDescent="0.3">
      <c r="D31" s="1044"/>
    </row>
    <row r="32" spans="3:6" x14ac:dyDescent="0.3">
      <c r="D32" s="1044"/>
    </row>
    <row r="33" spans="3:62" x14ac:dyDescent="0.3">
      <c r="C33" s="1046"/>
      <c r="D33" s="1049"/>
    </row>
    <row r="36" spans="3:62" x14ac:dyDescent="0.3">
      <c r="D36" s="1044"/>
    </row>
    <row r="37" spans="3:62" x14ac:dyDescent="0.3">
      <c r="D37" s="1044"/>
    </row>
    <row r="38" spans="3:62" x14ac:dyDescent="0.3">
      <c r="C38" s="1046"/>
      <c r="D38" s="1049"/>
    </row>
    <row r="43" spans="3:62" x14ac:dyDescent="0.3">
      <c r="D43" s="1044"/>
    </row>
    <row r="44" spans="3:62" x14ac:dyDescent="0.3">
      <c r="D44" s="1044"/>
    </row>
    <row r="45" spans="3:62" x14ac:dyDescent="0.3">
      <c r="C45" s="1046"/>
      <c r="D45" s="1049"/>
    </row>
    <row r="46" spans="3:62" ht="15.6" thickBot="1" x14ac:dyDescent="0.35">
      <c r="C46" s="1046"/>
      <c r="D46" s="1049"/>
    </row>
    <row r="47" spans="3:62" s="331" customFormat="1" ht="32.4" thickBot="1" x14ac:dyDescent="0.35">
      <c r="C47" s="1072"/>
      <c r="D47" s="1073"/>
      <c r="E47" s="1074"/>
      <c r="F47" s="1074"/>
      <c r="G47" s="1074"/>
      <c r="H47" s="1074"/>
      <c r="I47" s="1074"/>
      <c r="J47" s="1074"/>
      <c r="K47" s="1074"/>
      <c r="L47" s="1075" t="s">
        <v>491</v>
      </c>
      <c r="M47" s="1074"/>
      <c r="N47" s="1074"/>
      <c r="O47" s="1074"/>
      <c r="P47" s="1074"/>
      <c r="Q47" s="1074"/>
      <c r="R47" s="1074"/>
      <c r="S47" s="1074"/>
      <c r="T47" s="1074"/>
      <c r="U47" s="1074"/>
      <c r="V47" s="1074"/>
      <c r="W47" s="1074"/>
      <c r="X47" s="1074"/>
      <c r="Y47" s="1074"/>
      <c r="Z47" s="1076"/>
      <c r="AA47" s="1076"/>
      <c r="AB47" s="1076"/>
      <c r="AC47" s="1076"/>
      <c r="AD47" s="1077" t="s">
        <v>36</v>
      </c>
      <c r="AE47" s="1074"/>
      <c r="AF47" s="1074"/>
      <c r="AG47" s="1074"/>
      <c r="AH47" s="1074"/>
      <c r="AI47" s="1074"/>
      <c r="AJ47" s="1074"/>
      <c r="AK47" s="1074"/>
      <c r="AL47" s="1074"/>
      <c r="AM47" s="1074"/>
      <c r="AN47" s="1074"/>
      <c r="AO47" s="1074"/>
      <c r="AP47" s="1074"/>
      <c r="AQ47" s="1074"/>
      <c r="AR47" s="1074"/>
      <c r="AS47" s="1074"/>
      <c r="AT47" s="1074"/>
      <c r="AU47" s="1077" t="s">
        <v>109</v>
      </c>
      <c r="AV47" s="1074"/>
      <c r="AW47" s="1074"/>
      <c r="AX47" s="1074"/>
      <c r="AY47" s="1074"/>
      <c r="AZ47" s="1074"/>
      <c r="BA47" s="1074"/>
      <c r="BB47" s="1074"/>
      <c r="BC47" s="1074"/>
      <c r="BD47" s="1074"/>
      <c r="BE47" s="1074"/>
      <c r="BF47" s="1074"/>
      <c r="BG47" s="1074"/>
      <c r="BH47" s="1074"/>
      <c r="BI47" s="1074"/>
      <c r="BJ47" s="1078"/>
    </row>
    <row r="48" spans="3:62" ht="27" customHeight="1" thickTop="1" x14ac:dyDescent="0.3">
      <c r="C48" s="1079" t="s">
        <v>617</v>
      </c>
      <c r="D48" s="1080"/>
      <c r="E48" s="1081"/>
      <c r="F48" s="1081"/>
      <c r="G48" s="1081"/>
      <c r="H48" s="1101" t="s">
        <v>7</v>
      </c>
      <c r="I48" s="1102"/>
      <c r="J48" s="1102"/>
      <c r="K48" s="1102"/>
      <c r="L48" s="1055" t="s">
        <v>634</v>
      </c>
      <c r="M48" s="1056"/>
      <c r="N48" s="1056"/>
      <c r="O48" s="1056"/>
      <c r="P48" s="1056"/>
      <c r="Q48" s="1056"/>
      <c r="R48" s="1056"/>
      <c r="S48" s="1056"/>
      <c r="T48" s="1056"/>
      <c r="U48" s="1056"/>
      <c r="V48" s="1056"/>
      <c r="W48" s="1056"/>
      <c r="X48" s="1056"/>
      <c r="Y48" s="1056"/>
      <c r="Z48" s="1056"/>
      <c r="AA48" s="1056"/>
      <c r="AB48" s="1056"/>
      <c r="AC48" s="1056"/>
      <c r="AD48" s="1057" t="s">
        <v>657</v>
      </c>
      <c r="AE48" s="1056"/>
      <c r="AF48" s="1056"/>
      <c r="AG48" s="1056"/>
      <c r="AH48" s="1056"/>
      <c r="AI48" s="1056"/>
      <c r="AJ48" s="1056"/>
      <c r="AK48" s="1056"/>
      <c r="AL48" s="1056"/>
      <c r="AM48" s="1056"/>
      <c r="AN48" s="1056"/>
      <c r="AO48" s="1056"/>
      <c r="AP48" s="1056"/>
      <c r="AQ48" s="1056"/>
      <c r="AR48" s="1056"/>
      <c r="AS48" s="1056"/>
      <c r="AT48" s="1056"/>
      <c r="AU48" s="1057" t="s">
        <v>659</v>
      </c>
      <c r="AV48" s="1056"/>
      <c r="AW48" s="1056"/>
      <c r="AX48" s="1056"/>
      <c r="AY48" s="1056"/>
      <c r="AZ48" s="1056"/>
      <c r="BA48" s="1056"/>
      <c r="BB48" s="1056"/>
      <c r="BC48" s="1056"/>
      <c r="BD48" s="1056"/>
      <c r="BE48" s="1056"/>
      <c r="BF48" s="1056"/>
      <c r="BG48" s="1056"/>
      <c r="BH48" s="1056"/>
      <c r="BI48" s="1056"/>
      <c r="BJ48" s="1058"/>
    </row>
    <row r="49" spans="3:62" ht="27" customHeight="1" x14ac:dyDescent="0.3">
      <c r="C49" s="1114"/>
      <c r="D49" s="839"/>
      <c r="E49" s="331"/>
      <c r="F49" s="331"/>
      <c r="G49" s="331"/>
      <c r="H49" s="1103"/>
      <c r="I49" s="1104"/>
      <c r="J49" s="1104"/>
      <c r="K49" s="1104"/>
      <c r="L49" s="1051" t="s">
        <v>625</v>
      </c>
      <c r="M49" s="16"/>
      <c r="N49" s="16"/>
      <c r="O49" s="16"/>
      <c r="P49" s="16"/>
      <c r="Q49" s="16"/>
      <c r="R49" s="16"/>
      <c r="S49" s="16"/>
      <c r="T49" s="16"/>
      <c r="U49" s="16"/>
      <c r="V49" s="16"/>
      <c r="W49" s="16"/>
      <c r="X49" s="16"/>
      <c r="Y49" s="16"/>
      <c r="Z49" s="16"/>
      <c r="AA49" s="16"/>
      <c r="AB49" s="16"/>
      <c r="AC49" s="16"/>
      <c r="AD49" s="1054" t="s">
        <v>658</v>
      </c>
      <c r="AE49" s="16"/>
      <c r="AF49" s="16"/>
      <c r="AG49" s="16"/>
      <c r="AH49" s="16"/>
      <c r="AI49" s="16"/>
      <c r="AJ49" s="16"/>
      <c r="AK49" s="16"/>
      <c r="AL49" s="16"/>
      <c r="AM49" s="16"/>
      <c r="AN49" s="16"/>
      <c r="AO49" s="16"/>
      <c r="AP49" s="16"/>
      <c r="AQ49" s="16"/>
      <c r="AR49" s="16"/>
      <c r="AS49" s="16"/>
      <c r="AT49" s="16"/>
      <c r="AU49" s="1054" t="s">
        <v>623</v>
      </c>
      <c r="AV49" s="16"/>
      <c r="AW49" s="16"/>
      <c r="AX49" s="16"/>
      <c r="AY49" s="16"/>
      <c r="AZ49" s="16"/>
      <c r="BA49" s="16"/>
      <c r="BB49" s="16"/>
      <c r="BC49" s="16"/>
      <c r="BD49" s="16"/>
      <c r="BE49" s="16"/>
      <c r="BF49" s="16"/>
      <c r="BG49" s="16"/>
      <c r="BH49" s="16"/>
      <c r="BI49" s="16"/>
      <c r="BJ49" s="1059"/>
    </row>
    <row r="50" spans="3:62" ht="27" customHeight="1" x14ac:dyDescent="0.3">
      <c r="C50" s="1082"/>
      <c r="D50" s="839"/>
      <c r="E50" s="331"/>
      <c r="F50" s="331"/>
      <c r="G50" s="331"/>
      <c r="H50" s="1103"/>
      <c r="I50" s="1104"/>
      <c r="J50" s="1104"/>
      <c r="K50" s="1104"/>
      <c r="L50" s="1051" t="s">
        <v>624</v>
      </c>
      <c r="M50" s="16"/>
      <c r="N50" s="16"/>
      <c r="O50" s="16"/>
      <c r="P50" s="16"/>
      <c r="Q50" s="16"/>
      <c r="R50" s="16"/>
      <c r="S50" s="16"/>
      <c r="T50" s="16"/>
      <c r="U50" s="16"/>
      <c r="V50" s="16"/>
      <c r="W50" s="16"/>
      <c r="X50" s="16"/>
      <c r="Y50" s="16"/>
      <c r="Z50" s="16"/>
      <c r="AA50" s="16"/>
      <c r="AB50" s="16"/>
      <c r="AC50" s="16"/>
      <c r="AD50" s="1054" t="s">
        <v>625</v>
      </c>
      <c r="AE50" s="16"/>
      <c r="AF50" s="16"/>
      <c r="AG50" s="16"/>
      <c r="AH50" s="16"/>
      <c r="AI50" s="16"/>
      <c r="AJ50" s="16"/>
      <c r="AK50" s="16"/>
      <c r="AL50" s="16"/>
      <c r="AM50" s="16"/>
      <c r="AN50" s="16"/>
      <c r="AO50" s="16"/>
      <c r="AP50" s="16"/>
      <c r="AQ50" s="16"/>
      <c r="AR50" s="16"/>
      <c r="AS50" s="16"/>
      <c r="AT50" s="16"/>
      <c r="AU50" s="1054" t="s">
        <v>625</v>
      </c>
      <c r="AV50" s="16"/>
      <c r="AW50" s="16"/>
      <c r="AX50" s="16"/>
      <c r="AY50" s="16"/>
      <c r="AZ50" s="16"/>
      <c r="BA50" s="16"/>
      <c r="BB50" s="16"/>
      <c r="BC50" s="16"/>
      <c r="BD50" s="16"/>
      <c r="BE50" s="16"/>
      <c r="BF50" s="16"/>
      <c r="BG50" s="16"/>
      <c r="BH50" s="16"/>
      <c r="BI50" s="16"/>
      <c r="BJ50" s="1059"/>
    </row>
    <row r="51" spans="3:62" ht="27" customHeight="1" x14ac:dyDescent="0.3">
      <c r="C51" s="1082"/>
      <c r="D51" s="839"/>
      <c r="E51" s="331"/>
      <c r="F51" s="331"/>
      <c r="G51" s="331"/>
      <c r="H51" s="1103"/>
      <c r="I51" s="1104"/>
      <c r="J51" s="1104"/>
      <c r="K51" s="1104"/>
      <c r="L51" s="1051"/>
      <c r="M51" s="16"/>
      <c r="N51" s="16"/>
      <c r="O51" s="16"/>
      <c r="P51" s="16"/>
      <c r="Q51" s="16"/>
      <c r="R51" s="16"/>
      <c r="S51" s="16"/>
      <c r="T51" s="16"/>
      <c r="U51" s="16"/>
      <c r="V51" s="16"/>
      <c r="W51" s="16"/>
      <c r="X51" s="16"/>
      <c r="Y51" s="16"/>
      <c r="Z51" s="16"/>
      <c r="AA51" s="16"/>
      <c r="AB51" s="16"/>
      <c r="AC51" s="16"/>
      <c r="AD51" s="1054" t="s">
        <v>624</v>
      </c>
      <c r="AE51" s="16"/>
      <c r="AF51" s="16"/>
      <c r="AG51" s="16"/>
      <c r="AH51" s="16"/>
      <c r="AI51" s="16"/>
      <c r="AJ51" s="16"/>
      <c r="AK51" s="16"/>
      <c r="AL51" s="16"/>
      <c r="AM51" s="16"/>
      <c r="AN51" s="16"/>
      <c r="AO51" s="16"/>
      <c r="AP51" s="16"/>
      <c r="AQ51" s="16"/>
      <c r="AR51" s="16"/>
      <c r="AS51" s="16"/>
      <c r="AT51" s="16"/>
      <c r="AU51" s="1054" t="s">
        <v>624</v>
      </c>
      <c r="AV51" s="16"/>
      <c r="AW51" s="16"/>
      <c r="AX51" s="16"/>
      <c r="AY51" s="16"/>
      <c r="AZ51" s="16"/>
      <c r="BA51" s="16"/>
      <c r="BB51" s="16"/>
      <c r="BC51" s="16"/>
      <c r="BD51" s="16"/>
      <c r="BE51" s="16"/>
      <c r="BF51" s="16"/>
      <c r="BG51" s="16"/>
      <c r="BH51" s="16"/>
      <c r="BI51" s="16"/>
      <c r="BJ51" s="1059"/>
    </row>
    <row r="52" spans="3:62" ht="27" customHeight="1" x14ac:dyDescent="0.3">
      <c r="C52" s="1082"/>
      <c r="D52" s="839"/>
      <c r="E52" s="331"/>
      <c r="F52" s="331"/>
      <c r="G52" s="331"/>
      <c r="H52" s="1105" t="s">
        <v>630</v>
      </c>
      <c r="I52" s="1106"/>
      <c r="J52" s="1106"/>
      <c r="K52" s="1106"/>
      <c r="L52" s="1064" t="s">
        <v>653</v>
      </c>
      <c r="M52" s="1065"/>
      <c r="N52" s="1065"/>
      <c r="O52" s="1065"/>
      <c r="P52" s="1065"/>
      <c r="Q52" s="1065"/>
      <c r="R52" s="1065"/>
      <c r="S52" s="1065"/>
      <c r="T52" s="1065"/>
      <c r="U52" s="1065"/>
      <c r="V52" s="1065"/>
      <c r="W52" s="1065"/>
      <c r="X52" s="1065"/>
      <c r="Y52" s="1065"/>
      <c r="Z52" s="1065"/>
      <c r="AA52" s="1065"/>
      <c r="AB52" s="1065"/>
      <c r="AC52" s="1065"/>
      <c r="AD52" s="1066" t="s">
        <v>661</v>
      </c>
      <c r="AE52" s="1065"/>
      <c r="AF52" s="1065"/>
      <c r="AG52" s="1065"/>
      <c r="AH52" s="1065"/>
      <c r="AI52" s="1065"/>
      <c r="AJ52" s="1065"/>
      <c r="AK52" s="1065"/>
      <c r="AL52" s="1065"/>
      <c r="AM52" s="1065"/>
      <c r="AN52" s="1065"/>
      <c r="AO52" s="1065"/>
      <c r="AP52" s="1065"/>
      <c r="AQ52" s="1065"/>
      <c r="AR52" s="1065"/>
      <c r="AS52" s="1065"/>
      <c r="AT52" s="1065"/>
      <c r="AU52" s="1066" t="s">
        <v>632</v>
      </c>
      <c r="AV52" s="1065"/>
      <c r="AW52" s="1065"/>
      <c r="AX52" s="1065"/>
      <c r="AY52" s="1065"/>
      <c r="AZ52" s="1065"/>
      <c r="BA52" s="1065"/>
      <c r="BB52" s="1065"/>
      <c r="BC52" s="1065"/>
      <c r="BD52" s="1065"/>
      <c r="BE52" s="1065"/>
      <c r="BF52" s="1065"/>
      <c r="BG52" s="1065"/>
      <c r="BH52" s="1065"/>
      <c r="BI52" s="1065"/>
      <c r="BJ52" s="1067"/>
    </row>
    <row r="53" spans="3:62" ht="27" customHeight="1" x14ac:dyDescent="0.3">
      <c r="C53" s="1082"/>
      <c r="D53" s="839"/>
      <c r="E53" s="331"/>
      <c r="F53" s="331"/>
      <c r="G53" s="331"/>
      <c r="H53" s="1103" t="s">
        <v>631</v>
      </c>
      <c r="I53" s="1104"/>
      <c r="J53" s="1104"/>
      <c r="K53" s="1104"/>
      <c r="L53" s="1051" t="s">
        <v>654</v>
      </c>
      <c r="M53" s="16"/>
      <c r="N53" s="16"/>
      <c r="O53" s="16"/>
      <c r="P53" s="16"/>
      <c r="Q53" s="16"/>
      <c r="R53" s="16"/>
      <c r="S53" s="16"/>
      <c r="T53" s="16"/>
      <c r="U53" s="16"/>
      <c r="V53" s="16"/>
      <c r="W53" s="16"/>
      <c r="X53" s="16"/>
      <c r="Y53" s="16"/>
      <c r="Z53" s="16"/>
      <c r="AA53" s="16"/>
      <c r="AB53" s="16"/>
      <c r="AC53" s="16"/>
      <c r="AD53" s="1054" t="s">
        <v>663</v>
      </c>
      <c r="AE53" s="16"/>
      <c r="AF53" s="16"/>
      <c r="AG53" s="16"/>
      <c r="AH53" s="16"/>
      <c r="AI53" s="16"/>
      <c r="AJ53" s="16"/>
      <c r="AK53" s="16"/>
      <c r="AL53" s="16"/>
      <c r="AM53" s="16"/>
      <c r="AN53" s="16"/>
      <c r="AO53" s="16"/>
      <c r="AP53" s="16"/>
      <c r="AQ53" s="16"/>
      <c r="AR53" s="16"/>
      <c r="AS53" s="16"/>
      <c r="AT53" s="16"/>
      <c r="AU53" s="1054" t="s">
        <v>633</v>
      </c>
      <c r="AV53" s="16"/>
      <c r="AW53" s="16"/>
      <c r="AX53" s="16"/>
      <c r="AY53" s="16"/>
      <c r="AZ53" s="16"/>
      <c r="BA53" s="16"/>
      <c r="BB53" s="16"/>
      <c r="BC53" s="16"/>
      <c r="BD53" s="16"/>
      <c r="BE53" s="16"/>
      <c r="BF53" s="16"/>
      <c r="BG53" s="16"/>
      <c r="BH53" s="16"/>
      <c r="BI53" s="16"/>
      <c r="BJ53" s="1059"/>
    </row>
    <row r="54" spans="3:62" ht="27" customHeight="1" thickBot="1" x14ac:dyDescent="0.35">
      <c r="C54" s="1082"/>
      <c r="D54" s="839"/>
      <c r="E54" s="331"/>
      <c r="F54" s="331"/>
      <c r="G54" s="331"/>
      <c r="H54" s="1103"/>
      <c r="I54" s="1104"/>
      <c r="J54" s="1104"/>
      <c r="K54" s="1104"/>
      <c r="L54" s="1051" t="s">
        <v>655</v>
      </c>
      <c r="M54" s="16"/>
      <c r="N54" s="16"/>
      <c r="O54" s="16"/>
      <c r="P54" s="16"/>
      <c r="Q54" s="16"/>
      <c r="R54" s="16"/>
      <c r="S54" s="16"/>
      <c r="T54" s="16"/>
      <c r="U54" s="16"/>
      <c r="V54" s="16"/>
      <c r="W54" s="16"/>
      <c r="X54" s="16"/>
      <c r="Y54" s="16"/>
      <c r="Z54" s="16"/>
      <c r="AA54" s="16"/>
      <c r="AB54" s="16"/>
      <c r="AC54" s="16"/>
      <c r="AD54" s="1054" t="s">
        <v>662</v>
      </c>
      <c r="AE54" s="16"/>
      <c r="AF54" s="16"/>
      <c r="AG54" s="16"/>
      <c r="AH54" s="16"/>
      <c r="AI54" s="16"/>
      <c r="AJ54" s="16"/>
      <c r="AK54" s="16"/>
      <c r="AL54" s="16"/>
      <c r="AM54" s="16"/>
      <c r="AN54" s="16"/>
      <c r="AO54" s="16"/>
      <c r="AP54" s="16"/>
      <c r="AQ54" s="16"/>
      <c r="AR54" s="16"/>
      <c r="AS54" s="16"/>
      <c r="AT54" s="16"/>
      <c r="AU54" s="1054" t="s">
        <v>648</v>
      </c>
      <c r="AV54" s="16"/>
      <c r="AW54" s="16"/>
      <c r="AX54" s="16"/>
      <c r="AY54" s="16"/>
      <c r="AZ54" s="16"/>
      <c r="BA54" s="16"/>
      <c r="BB54" s="16"/>
      <c r="BC54" s="16"/>
      <c r="BD54" s="16"/>
      <c r="BE54" s="16"/>
      <c r="BF54" s="16"/>
      <c r="BG54" s="16"/>
      <c r="BH54" s="16"/>
      <c r="BI54" s="16"/>
      <c r="BJ54" s="1059"/>
    </row>
    <row r="55" spans="3:62" ht="27" customHeight="1" x14ac:dyDescent="0.3">
      <c r="C55" s="1083" t="s">
        <v>44</v>
      </c>
      <c r="D55" s="1084"/>
      <c r="E55" s="1074"/>
      <c r="F55" s="1074"/>
      <c r="G55" s="1074"/>
      <c r="H55" s="1107" t="s">
        <v>627</v>
      </c>
      <c r="I55" s="1108"/>
      <c r="J55" s="1108"/>
      <c r="K55" s="1108"/>
      <c r="L55" s="1050" t="s">
        <v>621</v>
      </c>
      <c r="M55" s="1052"/>
      <c r="N55" s="1052"/>
      <c r="O55" s="1052"/>
      <c r="P55" s="1052"/>
      <c r="Q55" s="1052"/>
      <c r="R55" s="1052"/>
      <c r="S55" s="1052"/>
      <c r="T55" s="1052"/>
      <c r="U55" s="1052"/>
      <c r="V55" s="1052"/>
      <c r="W55" s="1052"/>
      <c r="X55" s="1052"/>
      <c r="Y55" s="1052"/>
      <c r="Z55" s="1052"/>
      <c r="AA55" s="1052"/>
      <c r="AB55" s="1052"/>
      <c r="AC55" s="1052"/>
      <c r="AD55" s="1053" t="s">
        <v>623</v>
      </c>
      <c r="AE55" s="1052"/>
      <c r="AF55" s="1052"/>
      <c r="AG55" s="1052"/>
      <c r="AH55" s="1052"/>
      <c r="AI55" s="1052"/>
      <c r="AJ55" s="1052"/>
      <c r="AK55" s="1052"/>
      <c r="AL55" s="1052"/>
      <c r="AM55" s="1052"/>
      <c r="AN55" s="1052"/>
      <c r="AO55" s="1052"/>
      <c r="AP55" s="1052"/>
      <c r="AQ55" s="1052"/>
      <c r="AR55" s="1052"/>
      <c r="AS55" s="1052"/>
      <c r="AT55" s="1052"/>
      <c r="AU55" s="1053" t="s">
        <v>618</v>
      </c>
      <c r="AV55" s="1052"/>
      <c r="AW55" s="1052"/>
      <c r="AX55" s="1052"/>
      <c r="AY55" s="1052"/>
      <c r="AZ55" s="1052"/>
      <c r="BA55" s="1052"/>
      <c r="BB55" s="1052"/>
      <c r="BC55" s="1052"/>
      <c r="BD55" s="1052"/>
      <c r="BE55" s="1052"/>
      <c r="BF55" s="1052"/>
      <c r="BG55" s="1052"/>
      <c r="BH55" s="1052"/>
      <c r="BI55" s="1052"/>
      <c r="BJ55" s="1060"/>
    </row>
    <row r="56" spans="3:62" ht="27" customHeight="1" x14ac:dyDescent="0.3">
      <c r="C56" s="1082"/>
      <c r="D56" s="331"/>
      <c r="E56" s="331"/>
      <c r="F56" s="331"/>
      <c r="G56" s="331"/>
      <c r="H56" s="1103"/>
      <c r="I56" s="1104"/>
      <c r="J56" s="1104"/>
      <c r="K56" s="1104"/>
      <c r="L56" s="1051" t="s">
        <v>620</v>
      </c>
      <c r="M56" s="16"/>
      <c r="N56" s="16"/>
      <c r="O56" s="16"/>
      <c r="P56" s="16"/>
      <c r="Q56" s="16"/>
      <c r="R56" s="16"/>
      <c r="S56" s="16"/>
      <c r="T56" s="16"/>
      <c r="U56" s="16"/>
      <c r="V56" s="16"/>
      <c r="W56" s="16"/>
      <c r="X56" s="16"/>
      <c r="Y56" s="16"/>
      <c r="Z56" s="16"/>
      <c r="AA56" s="16"/>
      <c r="AB56" s="16"/>
      <c r="AC56" s="16"/>
      <c r="AD56" s="1054" t="s">
        <v>625</v>
      </c>
      <c r="AE56" s="16"/>
      <c r="AF56" s="16"/>
      <c r="AG56" s="16"/>
      <c r="AH56" s="16"/>
      <c r="AI56" s="16"/>
      <c r="AJ56" s="16"/>
      <c r="AK56" s="16"/>
      <c r="AL56" s="16"/>
      <c r="AM56" s="16"/>
      <c r="AN56" s="16"/>
      <c r="AO56" s="16"/>
      <c r="AP56" s="16"/>
      <c r="AQ56" s="16"/>
      <c r="AR56" s="16"/>
      <c r="AS56" s="16"/>
      <c r="AT56" s="16"/>
      <c r="AU56" s="1054" t="s">
        <v>622</v>
      </c>
      <c r="AV56" s="16"/>
      <c r="AW56" s="16"/>
      <c r="AX56" s="16"/>
      <c r="AY56" s="16"/>
      <c r="AZ56" s="16"/>
      <c r="BA56" s="16"/>
      <c r="BB56" s="16"/>
      <c r="BC56" s="16"/>
      <c r="BD56" s="16"/>
      <c r="BE56" s="16"/>
      <c r="BF56" s="16"/>
      <c r="BG56" s="16"/>
      <c r="BH56" s="16"/>
      <c r="BI56" s="16"/>
      <c r="BJ56" s="1059"/>
    </row>
    <row r="57" spans="3:62" ht="27" customHeight="1" x14ac:dyDescent="0.3">
      <c r="C57" s="1082"/>
      <c r="D57" s="331"/>
      <c r="E57" s="331"/>
      <c r="F57" s="331"/>
      <c r="G57" s="331"/>
      <c r="H57" s="1103"/>
      <c r="I57" s="1104"/>
      <c r="J57" s="1104"/>
      <c r="K57" s="1104"/>
      <c r="L57" s="1051" t="s">
        <v>628</v>
      </c>
      <c r="M57" s="16"/>
      <c r="N57" s="16"/>
      <c r="O57" s="16"/>
      <c r="P57" s="16"/>
      <c r="Q57" s="16"/>
      <c r="R57" s="16"/>
      <c r="S57" s="16"/>
      <c r="T57" s="16"/>
      <c r="U57" s="16"/>
      <c r="V57" s="16"/>
      <c r="W57" s="16"/>
      <c r="X57" s="16"/>
      <c r="Y57" s="16"/>
      <c r="Z57" s="16"/>
      <c r="AA57" s="16"/>
      <c r="AB57" s="16"/>
      <c r="AC57" s="16"/>
      <c r="AD57" s="1054" t="s">
        <v>626</v>
      </c>
      <c r="AE57" s="16"/>
      <c r="AF57" s="16"/>
      <c r="AG57" s="16"/>
      <c r="AH57" s="16"/>
      <c r="AI57" s="16"/>
      <c r="AJ57" s="16"/>
      <c r="AK57" s="16"/>
      <c r="AL57" s="16"/>
      <c r="AM57" s="16"/>
      <c r="AN57" s="16"/>
      <c r="AO57" s="16"/>
      <c r="AP57" s="16"/>
      <c r="AQ57" s="16"/>
      <c r="AR57" s="16"/>
      <c r="AS57" s="16"/>
      <c r="AT57" s="16"/>
      <c r="AU57" s="1054" t="s">
        <v>619</v>
      </c>
      <c r="AV57" s="16"/>
      <c r="AW57" s="16"/>
      <c r="AX57" s="16"/>
      <c r="AY57" s="16"/>
      <c r="AZ57" s="16"/>
      <c r="BA57" s="16"/>
      <c r="BB57" s="16"/>
      <c r="BC57" s="16"/>
      <c r="BD57" s="16"/>
      <c r="BE57" s="16"/>
      <c r="BF57" s="16"/>
      <c r="BG57" s="16"/>
      <c r="BH57" s="16"/>
      <c r="BI57" s="16"/>
      <c r="BJ57" s="1059"/>
    </row>
    <row r="58" spans="3:62" ht="27" customHeight="1" x14ac:dyDescent="0.3">
      <c r="C58" s="1082"/>
      <c r="D58" s="331"/>
      <c r="E58" s="331"/>
      <c r="F58" s="331"/>
      <c r="G58" s="331"/>
      <c r="H58" s="1109"/>
      <c r="I58" s="1110"/>
      <c r="J58" s="1110"/>
      <c r="K58" s="1110"/>
      <c r="L58" s="1068" t="s">
        <v>629</v>
      </c>
      <c r="M58" s="1069"/>
      <c r="N58" s="1069"/>
      <c r="O58" s="1069"/>
      <c r="P58" s="1069"/>
      <c r="Q58" s="1069"/>
      <c r="R58" s="1069"/>
      <c r="S58" s="1069"/>
      <c r="T58" s="1069"/>
      <c r="U58" s="1069"/>
      <c r="V58" s="1069"/>
      <c r="W58" s="1069"/>
      <c r="X58" s="1069"/>
      <c r="Y58" s="1069"/>
      <c r="Z58" s="1069"/>
      <c r="AA58" s="1069"/>
      <c r="AB58" s="1069"/>
      <c r="AC58" s="1069"/>
      <c r="AD58" s="1070"/>
      <c r="AE58" s="1069"/>
      <c r="AF58" s="1069"/>
      <c r="AG58" s="1069"/>
      <c r="AH58" s="1069"/>
      <c r="AI58" s="1069"/>
      <c r="AJ58" s="1069"/>
      <c r="AK58" s="1069"/>
      <c r="AL58" s="1069"/>
      <c r="AM58" s="1069"/>
      <c r="AN58" s="1069"/>
      <c r="AO58" s="1069"/>
      <c r="AP58" s="1069"/>
      <c r="AQ58" s="1069"/>
      <c r="AR58" s="1069"/>
      <c r="AS58" s="1069"/>
      <c r="AT58" s="1069"/>
      <c r="AU58" s="1070" t="s">
        <v>660</v>
      </c>
      <c r="AV58" s="1069"/>
      <c r="AW58" s="1069"/>
      <c r="AX58" s="1069"/>
      <c r="AY58" s="1069"/>
      <c r="AZ58" s="1069"/>
      <c r="BA58" s="1069"/>
      <c r="BB58" s="1069"/>
      <c r="BC58" s="1069"/>
      <c r="BD58" s="1069"/>
      <c r="BE58" s="1069"/>
      <c r="BF58" s="1069"/>
      <c r="BG58" s="1069"/>
      <c r="BH58" s="1069"/>
      <c r="BI58" s="1069"/>
      <c r="BJ58" s="1071"/>
    </row>
    <row r="59" spans="3:62" ht="27" customHeight="1" x14ac:dyDescent="0.3">
      <c r="C59" s="1082"/>
      <c r="D59" s="331"/>
      <c r="E59" s="331"/>
      <c r="F59" s="331"/>
      <c r="G59" s="331"/>
      <c r="H59" s="1105" t="s">
        <v>630</v>
      </c>
      <c r="I59" s="1104"/>
      <c r="J59" s="1104"/>
      <c r="K59" s="1104"/>
      <c r="L59" s="1087" t="s">
        <v>635</v>
      </c>
      <c r="M59" s="16"/>
      <c r="N59" s="16"/>
      <c r="O59" s="16"/>
      <c r="P59" s="16"/>
      <c r="Q59" s="16"/>
      <c r="R59" s="16"/>
      <c r="S59" s="16"/>
      <c r="T59" s="16"/>
      <c r="U59" s="16"/>
      <c r="V59" s="16"/>
      <c r="W59" s="16"/>
      <c r="X59" s="16"/>
      <c r="Y59" s="16"/>
      <c r="Z59" s="16"/>
      <c r="AA59" s="16"/>
      <c r="AB59" s="16"/>
      <c r="AC59" s="16"/>
      <c r="AD59" s="1089" t="s">
        <v>635</v>
      </c>
      <c r="AE59" s="16"/>
      <c r="AF59" s="16"/>
      <c r="AG59" s="16"/>
      <c r="AH59" s="16"/>
      <c r="AI59" s="16"/>
      <c r="AJ59" s="16"/>
      <c r="AK59" s="16"/>
      <c r="AL59" s="16"/>
      <c r="AM59" s="16"/>
      <c r="AN59" s="16"/>
      <c r="AO59" s="16"/>
      <c r="AP59" s="16"/>
      <c r="AQ59" s="16"/>
      <c r="AR59" s="16"/>
      <c r="AS59" s="16"/>
      <c r="AT59" s="16"/>
      <c r="AU59" s="1054" t="s">
        <v>635</v>
      </c>
      <c r="AV59" s="16"/>
      <c r="AW59" s="16"/>
      <c r="AX59" s="16"/>
      <c r="AY59" s="16"/>
      <c r="AZ59" s="16"/>
      <c r="BA59" s="16"/>
      <c r="BB59" s="16"/>
      <c r="BC59" s="16"/>
      <c r="BD59" s="16"/>
      <c r="BE59" s="16"/>
      <c r="BF59" s="16"/>
      <c r="BG59" s="16"/>
      <c r="BH59" s="16"/>
      <c r="BI59" s="16"/>
      <c r="BJ59" s="1059"/>
    </row>
    <row r="60" spans="3:62" ht="27" customHeight="1" x14ac:dyDescent="0.3">
      <c r="C60" s="1082"/>
      <c r="D60" s="331"/>
      <c r="E60" s="331"/>
      <c r="F60" s="331"/>
      <c r="G60" s="331"/>
      <c r="H60" s="1103" t="s">
        <v>631</v>
      </c>
      <c r="I60" s="1104"/>
      <c r="J60" s="1104"/>
      <c r="K60" s="1104"/>
      <c r="L60" s="1087" t="s">
        <v>636</v>
      </c>
      <c r="M60" s="16"/>
      <c r="N60" s="16"/>
      <c r="O60" s="16"/>
      <c r="P60" s="16"/>
      <c r="Q60" s="16"/>
      <c r="R60" s="16"/>
      <c r="S60" s="16"/>
      <c r="T60" s="16"/>
      <c r="U60" s="16"/>
      <c r="V60" s="16"/>
      <c r="W60" s="16"/>
      <c r="X60" s="16"/>
      <c r="Y60" s="16"/>
      <c r="Z60" s="16"/>
      <c r="AA60" s="16"/>
      <c r="AB60" s="16"/>
      <c r="AC60" s="16"/>
      <c r="AD60" s="1090" t="s">
        <v>636</v>
      </c>
      <c r="AE60" s="16"/>
      <c r="AF60" s="16"/>
      <c r="AG60" s="16"/>
      <c r="AH60" s="16"/>
      <c r="AI60" s="16"/>
      <c r="AJ60" s="16"/>
      <c r="AK60" s="16"/>
      <c r="AL60" s="16"/>
      <c r="AM60" s="16"/>
      <c r="AN60" s="16"/>
      <c r="AO60" s="16"/>
      <c r="AP60" s="16"/>
      <c r="AQ60" s="16"/>
      <c r="AR60" s="16"/>
      <c r="AS60" s="16"/>
      <c r="AT60" s="16"/>
      <c r="AU60" s="1054" t="s">
        <v>633</v>
      </c>
      <c r="AV60" s="16"/>
      <c r="AW60" s="16"/>
      <c r="AX60" s="16"/>
      <c r="AY60" s="16"/>
      <c r="AZ60" s="16"/>
      <c r="BA60" s="16"/>
      <c r="BB60" s="16"/>
      <c r="BC60" s="16"/>
      <c r="BD60" s="16"/>
      <c r="BE60" s="16"/>
      <c r="BF60" s="16"/>
      <c r="BG60" s="16"/>
      <c r="BH60" s="16"/>
      <c r="BI60" s="16"/>
      <c r="BJ60" s="1059"/>
    </row>
    <row r="61" spans="3:62" ht="27" customHeight="1" thickBot="1" x14ac:dyDescent="0.35">
      <c r="C61" s="1085"/>
      <c r="D61" s="1086"/>
      <c r="E61" s="1086"/>
      <c r="F61" s="1086"/>
      <c r="G61" s="1086"/>
      <c r="H61" s="1111"/>
      <c r="I61" s="1112"/>
      <c r="J61" s="1112"/>
      <c r="K61" s="1112"/>
      <c r="L61" s="1088" t="s">
        <v>649</v>
      </c>
      <c r="M61" s="1061"/>
      <c r="N61" s="1061"/>
      <c r="O61" s="1061"/>
      <c r="P61" s="1061"/>
      <c r="Q61" s="1061"/>
      <c r="R61" s="1061"/>
      <c r="S61" s="1061"/>
      <c r="T61" s="1061"/>
      <c r="U61" s="1061"/>
      <c r="V61" s="1061"/>
      <c r="W61" s="1061"/>
      <c r="X61" s="1061"/>
      <c r="Y61" s="1061"/>
      <c r="Z61" s="1061"/>
      <c r="AA61" s="1061"/>
      <c r="AB61" s="1061"/>
      <c r="AC61" s="1061"/>
      <c r="AD61" s="1091" t="s">
        <v>649</v>
      </c>
      <c r="AE61" s="1061"/>
      <c r="AF61" s="1061"/>
      <c r="AG61" s="1061"/>
      <c r="AH61" s="1061"/>
      <c r="AI61" s="1061"/>
      <c r="AJ61" s="1061"/>
      <c r="AK61" s="1061"/>
      <c r="AL61" s="1061"/>
      <c r="AM61" s="1061"/>
      <c r="AN61" s="1061"/>
      <c r="AO61" s="1061"/>
      <c r="AP61" s="1061"/>
      <c r="AQ61" s="1061"/>
      <c r="AR61" s="1061"/>
      <c r="AS61" s="1061"/>
      <c r="AT61" s="1061"/>
      <c r="AU61" s="1062" t="s">
        <v>650</v>
      </c>
      <c r="AV61" s="1061"/>
      <c r="AW61" s="1061"/>
      <c r="AX61" s="1061"/>
      <c r="AY61" s="1061"/>
      <c r="AZ61" s="1061"/>
      <c r="BA61" s="1061"/>
      <c r="BB61" s="1061"/>
      <c r="BC61" s="1061"/>
      <c r="BD61" s="1061"/>
      <c r="BE61" s="1061"/>
      <c r="BF61" s="1061"/>
      <c r="BG61" s="1061"/>
      <c r="BH61" s="1061"/>
      <c r="BI61" s="1061"/>
      <c r="BJ61" s="1063"/>
    </row>
    <row r="62" spans="3:62" x14ac:dyDescent="0.3">
      <c r="C62" s="331"/>
      <c r="D62" s="1044"/>
    </row>
    <row r="63" spans="3:62" ht="30" x14ac:dyDescent="0.3">
      <c r="C63" s="1116" t="s">
        <v>667</v>
      </c>
      <c r="AD63" s="839" t="s">
        <v>664</v>
      </c>
      <c r="AE63" s="16"/>
      <c r="AF63" s="16"/>
      <c r="AG63" s="16"/>
      <c r="AH63" s="16"/>
      <c r="AI63" s="16"/>
      <c r="AJ63" s="16"/>
      <c r="AK63" s="16"/>
      <c r="AL63" s="16"/>
      <c r="AM63" s="16"/>
      <c r="AN63" s="16"/>
    </row>
    <row r="64" spans="3:62" ht="22.8" x14ac:dyDescent="0.3">
      <c r="AD64"/>
      <c r="AE64" s="1115" t="s">
        <v>665</v>
      </c>
      <c r="AF64"/>
      <c r="AG64"/>
      <c r="AH64"/>
      <c r="AI64"/>
      <c r="AJ64"/>
      <c r="AK64"/>
      <c r="AL64"/>
      <c r="AM64"/>
      <c r="AN64"/>
    </row>
    <row r="65" spans="30:64" ht="22.8" x14ac:dyDescent="0.3">
      <c r="AD65" s="16"/>
      <c r="AE65" s="16"/>
      <c r="AF65" s="16"/>
      <c r="AG65" s="16"/>
      <c r="AH65" s="16"/>
      <c r="AI65" s="16"/>
      <c r="AJ65" s="16"/>
      <c r="AK65" s="16"/>
      <c r="AL65" s="16"/>
      <c r="AM65" s="16"/>
      <c r="AN65" s="16"/>
    </row>
    <row r="66" spans="30:64" x14ac:dyDescent="0.3">
      <c r="AD66"/>
      <c r="AE66"/>
      <c r="AF66"/>
      <c r="AH66"/>
      <c r="AI66"/>
      <c r="AJ66"/>
      <c r="AK66"/>
      <c r="AL66"/>
      <c r="AM66"/>
      <c r="AN66"/>
    </row>
    <row r="67" spans="30:64" ht="22.8" x14ac:dyDescent="0.3">
      <c r="AD67" s="16"/>
      <c r="AE67" s="16"/>
      <c r="AF67"/>
      <c r="AG67" s="16"/>
      <c r="AH67" s="16"/>
      <c r="AI67" s="16"/>
      <c r="AJ67" s="16"/>
      <c r="AK67" s="16"/>
      <c r="AL67" s="16"/>
      <c r="AM67" s="16"/>
      <c r="AN67" s="16"/>
    </row>
    <row r="68" spans="30:64" ht="22.8" x14ac:dyDescent="0.3">
      <c r="AD68" s="16"/>
      <c r="AE68" s="16"/>
      <c r="AF68" s="16"/>
      <c r="AG68" s="16"/>
      <c r="AH68" s="16"/>
      <c r="AI68" s="16"/>
      <c r="AJ68" s="16"/>
      <c r="AK68" s="16"/>
      <c r="AL68" s="16"/>
      <c r="AM68" s="16"/>
      <c r="AN68" s="16"/>
    </row>
    <row r="69" spans="30:64" ht="15" customHeight="1" x14ac:dyDescent="0.3">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093"/>
      <c r="BF69" s="16"/>
      <c r="BG69" s="16"/>
      <c r="BH69" s="16"/>
      <c r="BI69" s="16"/>
      <c r="BJ69" s="16"/>
      <c r="BK69" s="16"/>
      <c r="BL69" s="16"/>
    </row>
    <row r="70" spans="30:64" ht="22.8" x14ac:dyDescent="0.3">
      <c r="AD70" s="16"/>
      <c r="AE70" s="16"/>
      <c r="AF70" s="16"/>
      <c r="AG70" s="16"/>
      <c r="AH70" s="16"/>
      <c r="AI70" s="16"/>
      <c r="AJ70" s="16"/>
      <c r="AK70" s="16"/>
      <c r="AL70" s="16"/>
      <c r="AM70" s="16"/>
      <c r="AN70" s="16"/>
    </row>
    <row r="71" spans="30:64" ht="22.8" x14ac:dyDescent="0.3">
      <c r="AD71" s="16"/>
      <c r="AE71" s="16"/>
      <c r="AF71" s="16"/>
      <c r="AG71" s="16"/>
      <c r="AH71" s="16"/>
      <c r="AI71" s="16"/>
      <c r="AJ71" s="16"/>
      <c r="AK71" s="16"/>
      <c r="AL71" s="16"/>
      <c r="AM71" s="16"/>
      <c r="AN71" s="16"/>
    </row>
    <row r="72" spans="30:64" ht="22.8" x14ac:dyDescent="0.3">
      <c r="AD72" s="16"/>
      <c r="AE72" s="16"/>
      <c r="AF72" s="16"/>
      <c r="AG72" s="16"/>
      <c r="AH72" s="16"/>
      <c r="AI72" s="16"/>
      <c r="AJ72" s="16"/>
      <c r="AK72" s="16"/>
      <c r="AL72" s="16"/>
      <c r="AM72" s="16"/>
      <c r="AN72" s="16"/>
    </row>
    <row r="73" spans="30:64" x14ac:dyDescent="0.3">
      <c r="AD73"/>
      <c r="AE73"/>
      <c r="AF73"/>
      <c r="AG73"/>
      <c r="AH73"/>
      <c r="AI73"/>
      <c r="AJ73"/>
      <c r="AK73"/>
      <c r="AL73"/>
      <c r="AM73"/>
      <c r="AN73"/>
    </row>
    <row r="74" spans="30:64" ht="22.8" x14ac:dyDescent="0.3">
      <c r="AD74" s="16"/>
      <c r="AE74" s="16"/>
      <c r="AF74" s="16"/>
      <c r="AG74" s="16"/>
      <c r="AH74" s="16"/>
      <c r="AI74" s="16"/>
      <c r="AJ74" s="16"/>
      <c r="AK74" s="16"/>
      <c r="AL74" s="16"/>
      <c r="AM74" s="16"/>
      <c r="AN74" s="16"/>
    </row>
  </sheetData>
  <phoneticPr fontId="4"/>
  <hyperlinks>
    <hyperlink ref="AE64" r:id="rId1" xr:uid="{B9093984-7CCC-4284-80C6-33BF5D42A435}"/>
  </hyperlinks>
  <printOptions horizontalCentered="1"/>
  <pageMargins left="0.39370078740157483" right="0.39370078740157483" top="0.39370078740157483" bottom="0" header="0" footer="0"/>
  <pageSetup paperSize="9" scale="46"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8FD0-14EF-4B37-9554-C5B8A879FF1E}">
  <sheetPr>
    <tabColor rgb="FFFF0000"/>
  </sheetPr>
  <dimension ref="B2:AK44"/>
  <sheetViews>
    <sheetView tabSelected="1" view="pageBreakPreview" zoomScale="60" zoomScaleNormal="60" workbookViewId="0">
      <selection activeCell="B2" sqref="B2"/>
    </sheetView>
  </sheetViews>
  <sheetFormatPr defaultColWidth="2.6328125" defaultRowHeight="15" x14ac:dyDescent="0.3"/>
  <cols>
    <col min="3" max="3" width="5.6328125" customWidth="1"/>
  </cols>
  <sheetData>
    <row r="2" spans="2:37" ht="15" customHeight="1" x14ac:dyDescent="0.3"/>
    <row r="3" spans="2:37" ht="22.8" x14ac:dyDescent="0.3">
      <c r="B3" s="1"/>
      <c r="C3" s="56" t="s">
        <v>69</v>
      </c>
      <c r="D3" s="12"/>
      <c r="E3" s="12"/>
    </row>
    <row r="4" spans="2:37" ht="25.05" customHeight="1" x14ac:dyDescent="0.3">
      <c r="B4" s="1"/>
      <c r="M4" s="55" t="s">
        <v>668</v>
      </c>
    </row>
    <row r="5" spans="2:37" s="16" customFormat="1" ht="28.05" customHeight="1" x14ac:dyDescent="0.3">
      <c r="C5" s="1092" t="s">
        <v>2</v>
      </c>
      <c r="D5" s="58" t="s">
        <v>588</v>
      </c>
    </row>
    <row r="6" spans="2:37" s="16" customFormat="1" ht="28.05" customHeight="1" x14ac:dyDescent="0.3">
      <c r="C6" s="1092"/>
      <c r="D6" s="1039" t="s">
        <v>637</v>
      </c>
    </row>
    <row r="7" spans="2:37" s="1" customFormat="1" ht="28.05" customHeight="1" x14ac:dyDescent="0.3">
      <c r="C7" s="47"/>
      <c r="D7" s="1" t="s">
        <v>616</v>
      </c>
    </row>
    <row r="8" spans="2:37" s="1" customFormat="1" ht="28.05" customHeight="1" x14ac:dyDescent="0.3">
      <c r="C8" s="47"/>
      <c r="D8" s="1" t="s">
        <v>613</v>
      </c>
    </row>
    <row r="9" spans="2:37" s="1" customFormat="1" ht="28.05" customHeight="1" x14ac:dyDescent="0.3">
      <c r="C9" s="47"/>
      <c r="D9" s="1" t="s">
        <v>594</v>
      </c>
      <c r="E9" s="55"/>
      <c r="F9" s="55"/>
      <c r="AK9" s="55" t="s">
        <v>3</v>
      </c>
    </row>
    <row r="10" spans="2:37" ht="15" customHeight="1" x14ac:dyDescent="0.3">
      <c r="C10" s="700"/>
      <c r="D10" s="2"/>
      <c r="E10" s="3"/>
    </row>
    <row r="11" spans="2:37" s="16" customFormat="1" ht="28.05" customHeight="1" x14ac:dyDescent="0.3">
      <c r="C11" s="1092" t="s">
        <v>12</v>
      </c>
      <c r="D11" s="58" t="s">
        <v>611</v>
      </c>
    </row>
    <row r="12" spans="2:37" s="1" customFormat="1" ht="28.05" customHeight="1" x14ac:dyDescent="0.3">
      <c r="C12" s="1092"/>
      <c r="D12" s="1039" t="s">
        <v>612</v>
      </c>
    </row>
    <row r="13" spans="2:37" s="1" customFormat="1" ht="28.05" customHeight="1" x14ac:dyDescent="0.3">
      <c r="C13" s="47"/>
      <c r="D13" s="1" t="s">
        <v>614</v>
      </c>
      <c r="R13" s="1" t="s">
        <v>615</v>
      </c>
    </row>
    <row r="14" spans="2:37" s="1" customFormat="1" ht="28.05" customHeight="1" x14ac:dyDescent="0.3">
      <c r="C14" s="47"/>
      <c r="D14" s="1" t="s">
        <v>594</v>
      </c>
      <c r="E14" s="55"/>
      <c r="AK14" s="55" t="s">
        <v>3</v>
      </c>
    </row>
    <row r="15" spans="2:37" ht="15" customHeight="1" x14ac:dyDescent="0.3">
      <c r="C15" s="700"/>
      <c r="D15" s="2"/>
      <c r="E15" s="3"/>
    </row>
    <row r="16" spans="2:37" s="1" customFormat="1" ht="28.05" customHeight="1" x14ac:dyDescent="0.3">
      <c r="C16" s="1092" t="s">
        <v>13</v>
      </c>
      <c r="D16" s="58" t="s">
        <v>601</v>
      </c>
    </row>
    <row r="17" spans="3:37" s="1" customFormat="1" ht="28.05" customHeight="1" x14ac:dyDescent="0.3">
      <c r="C17" s="47"/>
      <c r="D17" s="1" t="s">
        <v>589</v>
      </c>
      <c r="J17" s="1" t="s">
        <v>590</v>
      </c>
    </row>
    <row r="18" spans="3:37" ht="15" customHeight="1" x14ac:dyDescent="0.3">
      <c r="C18" s="700"/>
      <c r="D18" s="2"/>
      <c r="E18" s="3"/>
    </row>
    <row r="19" spans="3:37" s="1" customFormat="1" ht="28.05" customHeight="1" x14ac:dyDescent="0.3">
      <c r="C19" s="1092" t="s">
        <v>595</v>
      </c>
      <c r="D19" s="58" t="s">
        <v>600</v>
      </c>
    </row>
    <row r="20" spans="3:37" s="1" customFormat="1" ht="28.05" customHeight="1" x14ac:dyDescent="0.3">
      <c r="C20" s="47"/>
      <c r="D20" s="1" t="s">
        <v>591</v>
      </c>
      <c r="J20" s="1" t="s">
        <v>592</v>
      </c>
      <c r="P20" s="1" t="s">
        <v>593</v>
      </c>
      <c r="U20" s="1" t="s">
        <v>594</v>
      </c>
      <c r="AK20" s="1" t="s">
        <v>3</v>
      </c>
    </row>
    <row r="21" spans="3:37" ht="15" customHeight="1" x14ac:dyDescent="0.3">
      <c r="C21" s="700"/>
      <c r="D21" s="2"/>
      <c r="E21" s="3"/>
    </row>
    <row r="22" spans="3:37" s="1" customFormat="1" ht="28.05" customHeight="1" x14ac:dyDescent="0.3">
      <c r="C22" s="1092" t="s">
        <v>596</v>
      </c>
      <c r="D22" s="58" t="s">
        <v>597</v>
      </c>
    </row>
    <row r="23" spans="3:37" s="1" customFormat="1" ht="28.05" customHeight="1" x14ac:dyDescent="0.3">
      <c r="C23" s="1092"/>
      <c r="D23" s="1039" t="s">
        <v>599</v>
      </c>
    </row>
    <row r="24" spans="3:37" s="1" customFormat="1" ht="28.05" customHeight="1" x14ac:dyDescent="0.3">
      <c r="C24" s="47"/>
      <c r="D24" s="1" t="s">
        <v>589</v>
      </c>
      <c r="J24" s="1" t="s">
        <v>590</v>
      </c>
      <c r="P24" s="1" t="s">
        <v>594</v>
      </c>
      <c r="AK24" s="1" t="s">
        <v>3</v>
      </c>
    </row>
    <row r="25" spans="3:37" ht="15" customHeight="1" x14ac:dyDescent="0.3">
      <c r="C25" s="700"/>
      <c r="D25" s="2"/>
      <c r="E25" s="3"/>
    </row>
    <row r="26" spans="3:37" s="1" customFormat="1" ht="28.05" customHeight="1" x14ac:dyDescent="0.3">
      <c r="C26" s="1092" t="s">
        <v>603</v>
      </c>
      <c r="D26" s="58" t="s">
        <v>598</v>
      </c>
    </row>
    <row r="27" spans="3:37" s="1" customFormat="1" ht="28.05" customHeight="1" x14ac:dyDescent="0.3">
      <c r="C27" s="1092"/>
      <c r="D27" s="1040" t="s">
        <v>602</v>
      </c>
    </row>
    <row r="28" spans="3:37" s="1" customFormat="1" ht="28.05" customHeight="1" x14ac:dyDescent="0.3">
      <c r="C28" s="47"/>
      <c r="D28" s="1" t="s">
        <v>589</v>
      </c>
      <c r="J28" s="1" t="s">
        <v>590</v>
      </c>
      <c r="P28" s="1" t="s">
        <v>594</v>
      </c>
      <c r="AK28" s="1" t="s">
        <v>3</v>
      </c>
    </row>
    <row r="29" spans="3:37" ht="15" customHeight="1" x14ac:dyDescent="0.3">
      <c r="C29" s="700"/>
      <c r="D29" s="2"/>
      <c r="E29" s="3"/>
    </row>
    <row r="30" spans="3:37" s="1" customFormat="1" ht="28.05" customHeight="1" x14ac:dyDescent="0.3">
      <c r="C30" s="1092" t="s">
        <v>607</v>
      </c>
      <c r="D30" s="58" t="s">
        <v>604</v>
      </c>
    </row>
    <row r="31" spans="3:37" s="1" customFormat="1" ht="28.05" customHeight="1" x14ac:dyDescent="0.3">
      <c r="C31" s="1092"/>
      <c r="D31" s="1039" t="s">
        <v>605</v>
      </c>
    </row>
    <row r="32" spans="3:37" s="1" customFormat="1" ht="28.05" customHeight="1" x14ac:dyDescent="0.3">
      <c r="C32" s="47"/>
      <c r="D32" s="1" t="s">
        <v>606</v>
      </c>
    </row>
    <row r="33" spans="3:37" s="1" customFormat="1" ht="28.05" customHeight="1" x14ac:dyDescent="0.3">
      <c r="C33" s="47"/>
      <c r="D33" s="1" t="s">
        <v>608</v>
      </c>
    </row>
    <row r="34" spans="3:37" s="1" customFormat="1" ht="28.05" customHeight="1" x14ac:dyDescent="0.3">
      <c r="C34" s="47"/>
      <c r="D34" s="1" t="s">
        <v>609</v>
      </c>
    </row>
    <row r="35" spans="3:37" s="1" customFormat="1" ht="28.05" customHeight="1" x14ac:dyDescent="0.3">
      <c r="C35" s="47"/>
      <c r="D35" s="1" t="s">
        <v>594</v>
      </c>
      <c r="AK35" s="1" t="s">
        <v>3</v>
      </c>
    </row>
    <row r="36" spans="3:37" ht="15" customHeight="1" x14ac:dyDescent="0.3">
      <c r="C36" s="700"/>
      <c r="D36" s="2"/>
      <c r="E36" s="3"/>
    </row>
    <row r="37" spans="3:37" s="1" customFormat="1" ht="28.05" customHeight="1" x14ac:dyDescent="0.3">
      <c r="C37" s="1092" t="s">
        <v>638</v>
      </c>
      <c r="D37" s="58" t="s">
        <v>610</v>
      </c>
    </row>
    <row r="38" spans="3:37" ht="16.2" customHeight="1" x14ac:dyDescent="0.3">
      <c r="D38" s="2"/>
      <c r="E38" s="3"/>
      <c r="F38" s="3"/>
    </row>
    <row r="39" spans="3:37" ht="16.2" x14ac:dyDescent="0.3">
      <c r="D39" s="2"/>
      <c r="E39" s="3"/>
    </row>
    <row r="40" spans="3:37" ht="16.2" x14ac:dyDescent="0.3">
      <c r="D40" s="2"/>
      <c r="E40" s="3"/>
    </row>
    <row r="41" spans="3:37" ht="16.2" x14ac:dyDescent="0.3">
      <c r="D41" s="2"/>
      <c r="E41" s="3"/>
    </row>
    <row r="42" spans="3:37" ht="16.2" x14ac:dyDescent="0.3">
      <c r="D42" s="2"/>
      <c r="E42" s="3"/>
    </row>
    <row r="43" spans="3:37" ht="16.2" x14ac:dyDescent="0.3">
      <c r="D43" s="2"/>
      <c r="E43" s="3"/>
    </row>
    <row r="44" spans="3:37" ht="16.2" x14ac:dyDescent="0.3">
      <c r="D44" s="2"/>
      <c r="E44" s="3"/>
    </row>
  </sheetData>
  <phoneticPr fontId="4"/>
  <printOptions horizontalCentered="1" verticalCentered="1"/>
  <pageMargins left="0" right="0" top="0" bottom="0" header="0" footer="0"/>
  <pageSetup paperSize="9" scale="7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188D-F149-40CC-B4E7-BBD8FC525FE1}">
  <sheetPr>
    <tabColor rgb="FFFF0000"/>
    <pageSetUpPr fitToPage="1"/>
  </sheetPr>
  <dimension ref="B1:N20"/>
  <sheetViews>
    <sheetView showGridLines="0" tabSelected="1" view="pageBreakPreview" zoomScaleNormal="100" zoomScaleSheetLayoutView="100" workbookViewId="0">
      <selection activeCell="B2" sqref="B2"/>
    </sheetView>
  </sheetViews>
  <sheetFormatPr defaultColWidth="2.6328125" defaultRowHeight="15" x14ac:dyDescent="0.3"/>
  <cols>
    <col min="1" max="2" width="1.6328125" customWidth="1"/>
    <col min="3" max="3" width="24.1796875" bestFit="1" customWidth="1"/>
    <col min="4" max="4" width="44.7265625" bestFit="1" customWidth="1"/>
    <col min="5" max="5" width="3.7265625" style="4" bestFit="1" customWidth="1"/>
    <col min="6" max="6" width="8.26953125" bestFit="1" customWidth="1"/>
    <col min="7" max="7" width="5.26953125" bestFit="1" customWidth="1"/>
    <col min="9" max="9" width="3.26953125" bestFit="1" customWidth="1"/>
    <col min="10" max="10" width="4" bestFit="1" customWidth="1"/>
    <col min="12" max="12" width="12.36328125" customWidth="1"/>
    <col min="13" max="13" width="5.26953125" bestFit="1" customWidth="1"/>
    <col min="14" max="14" width="1.6328125" customWidth="1"/>
  </cols>
  <sheetData>
    <row r="1" spans="2:14" ht="10.050000000000001" customHeight="1" x14ac:dyDescent="0.3"/>
    <row r="2" spans="2:14" ht="22.8" x14ac:dyDescent="0.3">
      <c r="B2" s="58" t="s">
        <v>544</v>
      </c>
    </row>
    <row r="3" spans="2:14" ht="10.050000000000001" customHeight="1" thickBot="1" x14ac:dyDescent="0.35"/>
    <row r="4" spans="2:14" ht="25.05" customHeight="1" thickBot="1" x14ac:dyDescent="0.35">
      <c r="C4" s="608" t="s">
        <v>373</v>
      </c>
      <c r="D4" s="609" t="s">
        <v>372</v>
      </c>
      <c r="E4" s="616" t="s">
        <v>381</v>
      </c>
      <c r="F4" s="617"/>
      <c r="G4" s="617"/>
      <c r="H4" s="617"/>
      <c r="I4" s="617"/>
      <c r="J4" s="617"/>
      <c r="K4" s="617"/>
      <c r="L4" s="617" t="s">
        <v>379</v>
      </c>
      <c r="M4" s="618"/>
    </row>
    <row r="5" spans="2:14" ht="40.049999999999997" customHeight="1" thickTop="1" x14ac:dyDescent="0.3">
      <c r="C5" s="610" t="s">
        <v>370</v>
      </c>
      <c r="D5" s="651" t="s">
        <v>391</v>
      </c>
      <c r="E5" s="619" t="s">
        <v>14</v>
      </c>
      <c r="F5" s="645">
        <v>34650</v>
      </c>
      <c r="G5" s="620" t="s">
        <v>374</v>
      </c>
      <c r="H5" s="620" t="s">
        <v>375</v>
      </c>
      <c r="I5" s="620">
        <v>12</v>
      </c>
      <c r="J5" s="620" t="s">
        <v>376</v>
      </c>
      <c r="K5" s="620" t="s">
        <v>377</v>
      </c>
      <c r="L5" s="640">
        <f>F5*I5</f>
        <v>415800</v>
      </c>
      <c r="M5" s="621" t="s">
        <v>378</v>
      </c>
      <c r="N5" s="636"/>
    </row>
    <row r="6" spans="2:14" ht="40.049999999999997" customHeight="1" thickBot="1" x14ac:dyDescent="0.35">
      <c r="C6" s="611" t="s">
        <v>371</v>
      </c>
      <c r="D6" s="606" t="s">
        <v>392</v>
      </c>
      <c r="E6" s="622" t="s">
        <v>15</v>
      </c>
      <c r="F6" s="646">
        <v>24816</v>
      </c>
      <c r="G6" s="629" t="s">
        <v>374</v>
      </c>
      <c r="H6" s="629" t="s">
        <v>375</v>
      </c>
      <c r="I6" s="629">
        <v>12</v>
      </c>
      <c r="J6" s="629" t="s">
        <v>376</v>
      </c>
      <c r="K6" s="629" t="s">
        <v>377</v>
      </c>
      <c r="L6" s="647">
        <f>F6*I6</f>
        <v>297792</v>
      </c>
      <c r="M6" s="630" t="s">
        <v>378</v>
      </c>
      <c r="N6" s="26"/>
    </row>
    <row r="7" spans="2:14" s="30" customFormat="1" ht="70.05" customHeight="1" thickTop="1" thickBot="1" x14ac:dyDescent="0.35">
      <c r="C7" s="612"/>
      <c r="D7" s="607" t="s">
        <v>545</v>
      </c>
      <c r="E7" s="648" t="s">
        <v>17</v>
      </c>
      <c r="F7" s="631"/>
      <c r="G7" s="633"/>
      <c r="H7" s="633"/>
      <c r="I7" s="633"/>
      <c r="J7" s="633"/>
      <c r="K7" s="634" t="s">
        <v>380</v>
      </c>
      <c r="L7" s="649">
        <f>L5+L6</f>
        <v>713592</v>
      </c>
      <c r="M7" s="635" t="s">
        <v>378</v>
      </c>
    </row>
    <row r="8" spans="2:14" ht="10.050000000000001" customHeight="1" thickBot="1" x14ac:dyDescent="0.35">
      <c r="E8" s="21"/>
      <c r="F8" s="26"/>
      <c r="G8" s="26"/>
      <c r="H8" s="26"/>
      <c r="I8" s="26"/>
      <c r="J8" s="26"/>
      <c r="K8" s="26"/>
      <c r="L8" s="641"/>
      <c r="M8" s="26"/>
    </row>
    <row r="9" spans="2:14" ht="25.05" customHeight="1" x14ac:dyDescent="0.3">
      <c r="C9" s="637" t="s">
        <v>387</v>
      </c>
      <c r="D9" s="614" t="s">
        <v>385</v>
      </c>
      <c r="E9" s="623" t="s">
        <v>382</v>
      </c>
      <c r="F9" s="624"/>
      <c r="G9" s="625"/>
      <c r="H9" s="625"/>
      <c r="I9" s="625"/>
      <c r="J9" s="625"/>
      <c r="K9" s="625"/>
      <c r="L9" s="642">
        <v>1987000</v>
      </c>
      <c r="M9" s="626" t="s">
        <v>378</v>
      </c>
    </row>
    <row r="10" spans="2:14" ht="40.049999999999997" customHeight="1" thickBot="1" x14ac:dyDescent="0.35">
      <c r="C10" s="638" t="s">
        <v>389</v>
      </c>
      <c r="D10" s="650" t="s">
        <v>390</v>
      </c>
      <c r="E10" s="627" t="s">
        <v>17</v>
      </c>
      <c r="F10" s="628"/>
      <c r="G10" s="629"/>
      <c r="H10" s="629"/>
      <c r="I10" s="629"/>
      <c r="J10" s="629"/>
      <c r="K10" s="629"/>
      <c r="L10" s="643">
        <f>L7</f>
        <v>713592</v>
      </c>
      <c r="M10" s="630" t="s">
        <v>378</v>
      </c>
    </row>
    <row r="11" spans="2:14" ht="25.05" customHeight="1" thickTop="1" thickBot="1" x14ac:dyDescent="0.35">
      <c r="C11" s="639" t="s">
        <v>388</v>
      </c>
      <c r="D11" s="615" t="s">
        <v>386</v>
      </c>
      <c r="E11" s="631" t="s">
        <v>383</v>
      </c>
      <c r="F11" s="632"/>
      <c r="G11" s="633"/>
      <c r="H11" s="633"/>
      <c r="I11" s="633"/>
      <c r="J11" s="633"/>
      <c r="K11" s="634" t="s">
        <v>384</v>
      </c>
      <c r="L11" s="644">
        <f>L10-L9</f>
        <v>-1273408</v>
      </c>
      <c r="M11" s="635" t="s">
        <v>378</v>
      </c>
    </row>
    <row r="12" spans="2:14" ht="10.050000000000001" customHeight="1" x14ac:dyDescent="0.3">
      <c r="L12" s="613"/>
    </row>
    <row r="14" spans="2:14" x14ac:dyDescent="0.3">
      <c r="L14" s="613"/>
    </row>
    <row r="15" spans="2:14" x14ac:dyDescent="0.3">
      <c r="L15" s="613"/>
    </row>
    <row r="16" spans="2:14" x14ac:dyDescent="0.3">
      <c r="L16" s="613"/>
    </row>
    <row r="17" spans="12:12" x14ac:dyDescent="0.3">
      <c r="L17" s="605"/>
    </row>
    <row r="18" spans="12:12" x14ac:dyDescent="0.3">
      <c r="L18" s="605"/>
    </row>
    <row r="19" spans="12:12" x14ac:dyDescent="0.3">
      <c r="L19" s="605"/>
    </row>
    <row r="20" spans="12:12" x14ac:dyDescent="0.3">
      <c r="L20" s="605"/>
    </row>
  </sheetData>
  <phoneticPr fontId="4"/>
  <pageMargins left="0.19685039370078741" right="0" top="0.39370078740157483" bottom="0" header="0" footer="0"/>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12</vt:i4>
      </vt:variant>
    </vt:vector>
  </HeadingPairs>
  <TitlesOfParts>
    <vt:vector size="35" baseType="lpstr">
      <vt:lpstr>アンケート</vt:lpstr>
      <vt:lpstr>③別紙</vt:lpstr>
      <vt:lpstr>修繕費(共有持分割合)</vt:lpstr>
      <vt:lpstr>管理費一覧</vt:lpstr>
      <vt:lpstr>管理費(共有持分割合)</vt:lpstr>
      <vt:lpstr>Nextアンケート①</vt:lpstr>
      <vt:lpstr>Nextアンケート②</vt:lpstr>
      <vt:lpstr>Nextアンケート③</vt:lpstr>
      <vt:lpstr>案</vt:lpstr>
      <vt:lpstr>修繕</vt:lpstr>
      <vt:lpstr>修繕費(共有持分割合)変更案</vt:lpstr>
      <vt:lpstr>管理費変更案</vt:lpstr>
      <vt:lpstr>管理費(共有持分割合)変更案</vt:lpstr>
      <vt:lpstr>電気料金</vt:lpstr>
      <vt:lpstr>カメラ1</vt:lpstr>
      <vt:lpstr>カメラ2</vt:lpstr>
      <vt:lpstr>駐車場収支</vt:lpstr>
      <vt:lpstr>駐車場収支(2022-01-02時点)</vt:lpstr>
      <vt:lpstr>駐車場収支(2022-03-01時点)</vt:lpstr>
      <vt:lpstr>①修繕費支払方法</vt:lpstr>
      <vt:lpstr>②専有部配管工事</vt:lpstr>
      <vt:lpstr>③駐車場会計</vt:lpstr>
      <vt:lpstr>21年7月末</vt:lpstr>
      <vt:lpstr>'21年7月末'!Print_Area</vt:lpstr>
      <vt:lpstr>Nextアンケート①!Print_Area</vt:lpstr>
      <vt:lpstr>Nextアンケート②!Print_Area</vt:lpstr>
      <vt:lpstr>Nextアンケート③!Print_Area</vt:lpstr>
      <vt:lpstr>アンケート!Print_Area</vt:lpstr>
      <vt:lpstr>案!Print_Area</vt:lpstr>
      <vt:lpstr>管理費一覧!Print_Area</vt:lpstr>
      <vt:lpstr>管理費変更案!Print_Area</vt:lpstr>
      <vt:lpstr>修繕!Print_Area</vt:lpstr>
      <vt:lpstr>'駐車場収支(2022-01-02時点)'!Print_Area</vt:lpstr>
      <vt:lpstr>'駐車場収支(2022-03-01時点)'!Print_Area</vt:lpstr>
      <vt:lpstr>③別紙!Print_Titles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Kameyama Tomohiro</dc:creator>
  <cp:lastModifiedBy>Kameyama Tomohiro</cp:lastModifiedBy>
  <cp:lastPrinted>2022-05-29T14:11:54Z</cp:lastPrinted>
  <dcterms:created xsi:type="dcterms:W3CDTF">2018-10-02T12:25:47Z</dcterms:created>
  <dcterms:modified xsi:type="dcterms:W3CDTF">2022-07-17T17:22:49Z</dcterms:modified>
</cp:coreProperties>
</file>